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-I-A.fr\Racine\Projets\Nantes\aia0892b25_pole_energie_tourmaline_saintherblain\R06_Elec\6 - DCE en cours\1 - Pièces graphiques\820_0 - Bilan de puissance\"/>
    </mc:Choice>
  </mc:AlternateContent>
  <xr:revisionPtr revIDLastSave="0" documentId="13_ncr:1_{A5870214-79CE-46BD-A47B-A1487549843E}" xr6:coauthVersionLast="47" xr6:coauthVersionMax="47" xr10:uidLastSave="{00000000-0000-0000-0000-000000000000}"/>
  <bookViews>
    <workbookView xWindow="-108" yWindow="-108" windowWidth="23256" windowHeight="13896" xr2:uid="{D9C57EFD-2257-4961-BCA3-5DD8D1837CC2}"/>
  </bookViews>
  <sheets>
    <sheet name="BP DCE - 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7" i="11" l="1"/>
  <c r="E196" i="11"/>
  <c r="E195" i="11"/>
  <c r="E194" i="11"/>
  <c r="E193" i="11"/>
  <c r="E192" i="11"/>
  <c r="G161" i="11"/>
  <c r="J156" i="11"/>
  <c r="J119" i="11"/>
  <c r="J118" i="11"/>
  <c r="J117" i="11"/>
  <c r="J116" i="11"/>
  <c r="J121" i="11" s="1"/>
  <c r="J122" i="11" s="1"/>
  <c r="C49" i="11"/>
  <c r="J35" i="11" s="1"/>
  <c r="J28" i="11"/>
  <c r="J27" i="11"/>
  <c r="J26" i="11"/>
  <c r="J25" i="11"/>
  <c r="J24" i="11"/>
  <c r="J23" i="11"/>
  <c r="J22" i="11"/>
  <c r="J21" i="11"/>
  <c r="J20" i="11"/>
  <c r="J19" i="11"/>
  <c r="J18" i="11"/>
  <c r="J30" i="11" s="1"/>
  <c r="J31" i="11" s="1"/>
  <c r="J13" i="11"/>
  <c r="J12" i="11"/>
  <c r="J11" i="11"/>
  <c r="J10" i="11"/>
  <c r="J9" i="11"/>
  <c r="J8" i="11"/>
  <c r="J7" i="11"/>
  <c r="J6" i="11"/>
  <c r="J5" i="11"/>
  <c r="J15" i="11" s="1"/>
  <c r="J16" i="11" s="1"/>
  <c r="J33" i="11" l="1"/>
  <c r="J39" i="11"/>
  <c r="J126" i="11" s="1"/>
  <c r="B192" i="11"/>
  <c r="H197" i="11" l="1"/>
  <c r="I197" i="11" s="1"/>
  <c r="H193" i="11"/>
  <c r="I193" i="11" s="1"/>
  <c r="H196" i="11"/>
  <c r="I196" i="11" s="1"/>
  <c r="H192" i="11"/>
  <c r="I192" i="11" s="1"/>
  <c r="J192" i="11" s="1"/>
  <c r="H195" i="11"/>
  <c r="I195" i="11" s="1"/>
  <c r="H194" i="11"/>
  <c r="I194" i="11" s="1"/>
  <c r="J157" i="11"/>
  <c r="J129" i="11"/>
  <c r="J166" i="11"/>
  <c r="J193" i="11" l="1"/>
</calcChain>
</file>

<file path=xl/sharedStrings.xml><?xml version="1.0" encoding="utf-8"?>
<sst xmlns="http://schemas.openxmlformats.org/spreadsheetml/2006/main" count="119" uniqueCount="94">
  <si>
    <t>Surface (m²)</t>
  </si>
  <si>
    <t>Puissance surfacique (W/m²)</t>
  </si>
  <si>
    <t>Tableau impacté</t>
  </si>
  <si>
    <t>Surface / équipement</t>
  </si>
  <si>
    <t>Foisonnement</t>
  </si>
  <si>
    <t>Puissance fournie (kW)</t>
  </si>
  <si>
    <t>Ordre du document :</t>
  </si>
  <si>
    <t>Indice :</t>
  </si>
  <si>
    <t>Date :</t>
  </si>
  <si>
    <t>Simultanéité</t>
  </si>
  <si>
    <t>Total nécessaire</t>
  </si>
  <si>
    <t>Surface communes étages</t>
  </si>
  <si>
    <t>Réserve pour 20% des places</t>
  </si>
  <si>
    <t>Puissance foisonnée simultanée (kW)</t>
  </si>
  <si>
    <t>Alimentation Ascenseur</t>
  </si>
  <si>
    <t>Décembre 2018</t>
  </si>
  <si>
    <t>Décembre 2021</t>
  </si>
  <si>
    <t>Octobre 2022</t>
  </si>
  <si>
    <t>Avril 2022</t>
  </si>
  <si>
    <t>Février 2022</t>
  </si>
  <si>
    <t>Juillet 2022</t>
  </si>
  <si>
    <t>Mai 2022</t>
  </si>
  <si>
    <t>Septembre 2022</t>
  </si>
  <si>
    <t>Novembre 2022</t>
  </si>
  <si>
    <t>Août 2022</t>
  </si>
  <si>
    <t>Mars 2022</t>
  </si>
  <si>
    <t>Janvier 2022</t>
  </si>
  <si>
    <t>Pmax existant</t>
  </si>
  <si>
    <t>Pmax sur le mois (kW)</t>
  </si>
  <si>
    <t>Extracteur de désenfumage 1</t>
  </si>
  <si>
    <t>Extracteur de désenfumage 2</t>
  </si>
  <si>
    <t>Extracteur de désenfumage 3</t>
  </si>
  <si>
    <t>Extracteur de désenfumage 4</t>
  </si>
  <si>
    <t>Extracteur de désenfumage 5</t>
  </si>
  <si>
    <t>Extracteur de désenfumage 6</t>
  </si>
  <si>
    <t>Extracteur de désenfumage 7</t>
  </si>
  <si>
    <t>Extracteur de désenfumage 8</t>
  </si>
  <si>
    <t>Extracteur de désenfumage 9</t>
  </si>
  <si>
    <t>Centrale SSI - SDI</t>
  </si>
  <si>
    <t>Centrale SSI - CMSI</t>
  </si>
  <si>
    <t>O - TGBT</t>
  </si>
  <si>
    <t>O - TDS 2.1</t>
  </si>
  <si>
    <t>AEL 01 - Sous-Station (N2)</t>
  </si>
  <si>
    <t>AEL 02 - CTA Ouest (N2)</t>
  </si>
  <si>
    <t>AEL 03 - CTA Est (N2)</t>
  </si>
  <si>
    <t>AEL 04 - Groupe Froid (N2)</t>
  </si>
  <si>
    <t>AEL 05 - Local Eau (N0)</t>
  </si>
  <si>
    <t>Surpresseur</t>
  </si>
  <si>
    <t>AEL 06 - Local Fluides Médicaux (N0)</t>
  </si>
  <si>
    <t>Total + réserve (30%)</t>
  </si>
  <si>
    <t>Dimensio. TGBT bât O</t>
  </si>
  <si>
    <t>134 + 0,28 x (409-200)</t>
  </si>
  <si>
    <t>==&gt;</t>
  </si>
  <si>
    <t>Réglementaire (kVA) =</t>
  </si>
  <si>
    <t>Bilan de puissance - DCE Bâtiment O</t>
  </si>
  <si>
    <t>Tableaux électriques principaux (hors TGBT Bât O)</t>
  </si>
  <si>
    <t>TD AT1 (bât D)</t>
  </si>
  <si>
    <t>TD E1 (bât D)</t>
  </si>
  <si>
    <t>TD AFP2 (bât E)</t>
  </si>
  <si>
    <t>TGBT (Bât A)</t>
  </si>
  <si>
    <t>TGBT (Bât N)</t>
  </si>
  <si>
    <t>Pmax atteint (kW)</t>
  </si>
  <si>
    <t>Répartition max estimée de la puissance installée</t>
  </si>
  <si>
    <t>Répartition brute 
de la puissance installée</t>
  </si>
  <si>
    <t>=</t>
  </si>
  <si>
    <t>Consommation (A) max estimée de l'armoire</t>
  </si>
  <si>
    <t>Le tableau ci-dessous a pour but de justifier la puissance à réserver pour l'installation IRVE</t>
  </si>
  <si>
    <t>Intensité (A) min à prévoir pour réalimentation</t>
  </si>
  <si>
    <t>Intensité (A) considérée pour réalimentation</t>
  </si>
  <si>
    <t>800A réglé à 0,8 (= 640A)</t>
  </si>
  <si>
    <t>Surface communes du PE</t>
  </si>
  <si>
    <t>P - TGBT</t>
  </si>
  <si>
    <t>Le tableau ci-dessous a pour but de justifier la puissance à considérer pour le TGBT du bâtiment P</t>
  </si>
  <si>
    <t>Équipements CVC - Alim sous-station</t>
  </si>
  <si>
    <t>Équipements CVC - Clim SAS</t>
  </si>
  <si>
    <t>Équipements CVC - Local Oxygène</t>
  </si>
  <si>
    <t>Le tableau ci-dessous a pour but de justifier les calibres des disjoncteurs du futur AGBT et les alimentations correspondantes pour la réalimentation des TGBT et des TD listés ci-dessous.
Il est prévu de réalimenter les TD des bâtiments B, E et D depuis le TGBT du bâtiment N. Ce dernier doit donc être en mesure d'accepter la puissance supplémentaire apportée par ces TD.</t>
  </si>
  <si>
    <t>TD Chaufferie (bât B)</t>
  </si>
  <si>
    <t>Total nécessaire des Bâtiments sous transfo</t>
  </si>
  <si>
    <t>Total nécessaire total 
sous transfo (kVA)</t>
  </si>
  <si>
    <t>Total nécessaire des Bâtiments sous GE (kVA)</t>
  </si>
  <si>
    <t>Total nécessaire des Bâtiments sous transfo (kVA)</t>
  </si>
  <si>
    <t>P - TG IRVE</t>
  </si>
  <si>
    <t>Calibre disj dans AGBT</t>
  </si>
  <si>
    <t>(300kW demandé par MOA)</t>
  </si>
  <si>
    <t>Puissance max atteinte (kW)</t>
  </si>
  <si>
    <t>Consommation (kW) max estimée de l'armoire</t>
  </si>
  <si>
    <t>Calibre du disjoncteur alimentant le TGBT bât A abaissé à 640A afin de pouvoir conserver la portion de câble existant entre la chambre de tirage et le TGBT (4*3*240 + 1*95 AR2V)</t>
  </si>
  <si>
    <t>Les valeurs de ce tableau seront impérativement analysées et éventuellement corrigées par les entreprises lors de l'Appel d'Offres !</t>
  </si>
  <si>
    <r>
      <rPr>
        <u/>
        <sz val="11"/>
        <color rgb="FFFF0000"/>
        <rFont val="Calibri"/>
        <family val="2"/>
        <scheme val="minor"/>
      </rPr>
      <t>Calibre du disjoncteur alimentant le TGBT bât N abaissé à 640A :</t>
    </r>
    <r>
      <rPr>
        <sz val="11"/>
        <color rgb="FFFF0000"/>
        <rFont val="Calibri"/>
        <family val="2"/>
        <scheme val="minor"/>
      </rPr>
      <t xml:space="preserve">
        - Afin de pouvoir conserver la portion de câble existant entre la chambre de tirage et le TGBT (3*4*300mm² + 4*300mm²).
        - Afin de rester inférieur au DeltaU circuit (chute de tension) de l'alimentation existante : 800A donc 2,17% sous 169ml aujourd'hui (avec réglage à 1) /// 640A (avec réglage à 0,8) donc 2,01 sous 196ml dans le projet
          </t>
    </r>
    <r>
      <rPr>
        <sz val="11"/>
        <color rgb="FF7030A0"/>
        <rFont val="Calibri"/>
        <family val="2"/>
        <scheme val="minor"/>
      </rPr>
      <t>Modulo réglage existant. Si réglage réellement à 0,6 (480A), il faudra refaire toute la note de calculs du bâtiment N pour que la chute de tension totale soit inférieure au seuil réglementaire.</t>
    </r>
  </si>
  <si>
    <t>==&gt; Réserve de 21% au lieu de 30% afin de rester dans les limites des 1000kVA du transformateur</t>
  </si>
  <si>
    <t>Total + réserve (21%)</t>
  </si>
  <si>
    <t>31 Octobre 2025</t>
  </si>
  <si>
    <t>Bilan de puissance - DCE Pôle Énergie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</si>
</sst>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9"/>
      <name val="Calibri"/>
      <family val="2"/>
      <scheme val="minor"/>
    </font>
    <font>
      <sz val="11"/>
      <color rgb="FFBF95D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BF95DF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sz val="9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F95D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rgb="FFFFFFD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3" borderId="39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9" borderId="14" xfId="0" applyNumberFormat="1" applyFont="1" applyFill="1" applyBorder="1" applyAlignment="1">
      <alignment horizontal="center" vertical="center"/>
    </xf>
    <xf numFmtId="3" fontId="2" fillId="9" borderId="8" xfId="0" applyNumberFormat="1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6" borderId="29" xfId="0" applyFont="1" applyFill="1" applyBorder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9" borderId="27" xfId="0" applyFont="1" applyFill="1" applyBorder="1" applyAlignment="1">
      <alignment horizontal="center" vertical="center"/>
    </xf>
    <xf numFmtId="0" fontId="2" fillId="9" borderId="28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9" borderId="20" xfId="0" applyFont="1" applyFill="1" applyBorder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3" borderId="20" xfId="0" applyFont="1" applyFill="1" applyBorder="1" applyAlignment="1">
      <alignment horizontal="center" vertical="center"/>
    </xf>
    <xf numFmtId="17" fontId="2" fillId="11" borderId="10" xfId="0" quotePrefix="1" applyNumberFormat="1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11" borderId="17" xfId="0" quotePrefix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17" fontId="2" fillId="11" borderId="17" xfId="0" applyNumberFormat="1" applyFont="1" applyFill="1" applyBorder="1" applyAlignment="1">
      <alignment horizontal="center" vertical="center"/>
    </xf>
    <xf numFmtId="0" fontId="2" fillId="11" borderId="11" xfId="0" quotePrefix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7" fillId="0" borderId="0" xfId="0" applyFont="1" applyAlignment="1">
      <alignment vertical="center" wrapText="1"/>
    </xf>
    <xf numFmtId="0" fontId="2" fillId="12" borderId="20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8" borderId="4" xfId="0" applyFont="1" applyFill="1" applyBorder="1" applyAlignment="1">
      <alignment horizontal="left" vertical="center"/>
    </xf>
    <xf numFmtId="3" fontId="2" fillId="9" borderId="21" xfId="0" applyNumberFormat="1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10" borderId="1" xfId="0" quotePrefix="1" applyFont="1" applyFill="1" applyBorder="1" applyAlignment="1">
      <alignment horizontal="center" vertical="center"/>
    </xf>
    <xf numFmtId="0" fontId="1" fillId="0" borderId="0" xfId="0" quotePrefix="1" applyFont="1" applyAlignment="1">
      <alignment vertical="center" wrapText="1"/>
    </xf>
    <xf numFmtId="0" fontId="12" fillId="0" borderId="7" xfId="0" applyFont="1" applyBorder="1" applyAlignment="1">
      <alignment horizontal="center" vertical="center"/>
    </xf>
    <xf numFmtId="0" fontId="2" fillId="13" borderId="35" xfId="0" applyFont="1" applyFill="1" applyBorder="1" applyAlignment="1">
      <alignment horizontal="left" vertical="center"/>
    </xf>
    <xf numFmtId="0" fontId="2" fillId="0" borderId="3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9" borderId="35" xfId="0" applyFont="1" applyFill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/>
    </xf>
    <xf numFmtId="0" fontId="2" fillId="9" borderId="36" xfId="0" applyFont="1" applyFill="1" applyBorder="1" applyAlignment="1">
      <alignment horizontal="center" vertical="center"/>
    </xf>
    <xf numFmtId="3" fontId="2" fillId="9" borderId="6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4" fontId="2" fillId="0" borderId="5" xfId="0" quotePrefix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" fontId="4" fillId="0" borderId="1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4" fillId="0" borderId="26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0" fontId="2" fillId="5" borderId="15" xfId="0" applyFont="1" applyFill="1" applyBorder="1" applyAlignment="1">
      <alignment horizontal="justify" vertical="center" wrapText="1"/>
    </xf>
    <xf numFmtId="1" fontId="2" fillId="0" borderId="17" xfId="0" applyNumberFormat="1" applyFont="1" applyBorder="1" applyAlignment="1">
      <alignment horizontal="center" vertical="center"/>
    </xf>
    <xf numFmtId="0" fontId="2" fillId="4" borderId="15" xfId="0" applyFont="1" applyFill="1" applyBorder="1" applyAlignment="1">
      <alignment horizontal="justify" vertical="center" wrapText="1"/>
    </xf>
    <xf numFmtId="0" fontId="2" fillId="14" borderId="13" xfId="0" applyFont="1" applyFill="1" applyBorder="1" applyAlignment="1">
      <alignment horizontal="justify" vertical="center" wrapText="1"/>
    </xf>
    <xf numFmtId="1" fontId="2" fillId="0" borderId="11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0" fontId="2" fillId="2" borderId="31" xfId="0" applyFont="1" applyFill="1" applyBorder="1" applyAlignment="1">
      <alignment horizontal="justify" vertical="center" wrapText="1"/>
    </xf>
    <xf numFmtId="164" fontId="2" fillId="0" borderId="1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2" borderId="32" xfId="0" applyFont="1" applyFill="1" applyBorder="1" applyAlignment="1">
      <alignment horizontal="justify" vertical="center" wrapText="1"/>
    </xf>
    <xf numFmtId="164" fontId="2" fillId="0" borderId="17" xfId="0" applyNumberFormat="1" applyFont="1" applyBorder="1" applyAlignment="1">
      <alignment horizontal="center" vertical="center"/>
    </xf>
    <xf numFmtId="0" fontId="2" fillId="2" borderId="33" xfId="0" applyFont="1" applyFill="1" applyBorder="1" applyAlignment="1">
      <alignment horizontal="justify" vertical="center" wrapText="1"/>
    </xf>
    <xf numFmtId="0" fontId="2" fillId="2" borderId="34" xfId="0" applyFont="1" applyFill="1" applyBorder="1" applyAlignment="1">
      <alignment horizontal="justify" vertical="center" wrapText="1"/>
    </xf>
    <xf numFmtId="164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" fontId="2" fillId="0" borderId="39" xfId="0" applyNumberFormat="1" applyFont="1" applyBorder="1" applyAlignment="1">
      <alignment horizontal="center" vertical="center"/>
    </xf>
    <xf numFmtId="0" fontId="18" fillId="14" borderId="12" xfId="0" applyFont="1" applyFill="1" applyBorder="1" applyAlignment="1">
      <alignment horizontal="justify" vertical="center" wrapText="1"/>
    </xf>
    <xf numFmtId="0" fontId="18" fillId="14" borderId="15" xfId="0" applyFont="1" applyFill="1" applyBorder="1" applyAlignment="1">
      <alignment horizontal="justify" vertical="center" wrapText="1"/>
    </xf>
    <xf numFmtId="0" fontId="18" fillId="14" borderId="13" xfId="0" applyFont="1" applyFill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2" fontId="2" fillId="0" borderId="33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1" fillId="10" borderId="2" xfId="0" applyFont="1" applyFill="1" applyBorder="1" applyAlignment="1">
      <alignment horizontal="left" vertical="center"/>
    </xf>
    <xf numFmtId="0" fontId="1" fillId="10" borderId="3" xfId="0" applyFont="1" applyFill="1" applyBorder="1" applyAlignment="1">
      <alignment horizontal="left" vertical="center"/>
    </xf>
    <xf numFmtId="0" fontId="1" fillId="10" borderId="2" xfId="0" applyFont="1" applyFill="1" applyBorder="1" applyAlignment="1">
      <alignment horizontal="left" vertical="center" wrapText="1"/>
    </xf>
    <xf numFmtId="0" fontId="1" fillId="10" borderId="3" xfId="0" applyFont="1" applyFill="1" applyBorder="1" applyAlignment="1">
      <alignment horizontal="left" vertical="center" wrapText="1"/>
    </xf>
    <xf numFmtId="0" fontId="19" fillId="6" borderId="1" xfId="0" quotePrefix="1" applyFont="1" applyFill="1" applyBorder="1" applyAlignment="1">
      <alignment horizontal="center" vertical="center"/>
    </xf>
    <xf numFmtId="0" fontId="19" fillId="6" borderId="2" xfId="0" quotePrefix="1" applyFont="1" applyFill="1" applyBorder="1" applyAlignment="1">
      <alignment horizontal="center" vertical="center"/>
    </xf>
    <xf numFmtId="0" fontId="19" fillId="6" borderId="3" xfId="0" quotePrefix="1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" fontId="2" fillId="0" borderId="43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4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3" fillId="16" borderId="1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5" fillId="17" borderId="43" xfId="0" quotePrefix="1" applyFont="1" applyFill="1" applyBorder="1" applyAlignment="1">
      <alignment horizontal="center" vertical="center" wrapText="1"/>
    </xf>
    <xf numFmtId="0" fontId="15" fillId="17" borderId="44" xfId="0" quotePrefix="1" applyFont="1" applyFill="1" applyBorder="1" applyAlignment="1">
      <alignment horizontal="center" vertical="center" wrapText="1"/>
    </xf>
    <xf numFmtId="0" fontId="15" fillId="17" borderId="23" xfId="0" quotePrefix="1" applyFont="1" applyFill="1" applyBorder="1" applyAlignment="1">
      <alignment horizontal="center" vertical="center" wrapText="1"/>
    </xf>
    <xf numFmtId="0" fontId="15" fillId="17" borderId="47" xfId="0" quotePrefix="1" applyFont="1" applyFill="1" applyBorder="1" applyAlignment="1">
      <alignment horizontal="center" vertical="center" wrapText="1"/>
    </xf>
    <xf numFmtId="0" fontId="15" fillId="17" borderId="45" xfId="0" quotePrefix="1" applyFont="1" applyFill="1" applyBorder="1" applyAlignment="1">
      <alignment horizontal="center" vertical="center" wrapText="1"/>
    </xf>
    <xf numFmtId="0" fontId="15" fillId="17" borderId="46" xfId="0" quotePrefix="1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 wrapText="1"/>
    </xf>
    <xf numFmtId="0" fontId="2" fillId="10" borderId="45" xfId="0" applyFont="1" applyFill="1" applyBorder="1" applyAlignment="1">
      <alignment horizontal="center" vertical="center" wrapText="1"/>
    </xf>
    <xf numFmtId="1" fontId="4" fillId="0" borderId="39" xfId="0" applyNumberFormat="1" applyFont="1" applyBorder="1" applyAlignment="1">
      <alignment horizontal="center" vertical="center"/>
    </xf>
    <xf numFmtId="1" fontId="4" fillId="0" borderId="42" xfId="0" applyNumberFormat="1" applyFont="1" applyBorder="1" applyAlignment="1">
      <alignment horizontal="center" vertical="center"/>
    </xf>
    <xf numFmtId="0" fontId="13" fillId="16" borderId="2" xfId="0" applyFont="1" applyFill="1" applyBorder="1" applyAlignment="1">
      <alignment horizontal="center" vertical="center"/>
    </xf>
    <xf numFmtId="0" fontId="13" fillId="16" borderId="3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15" borderId="43" xfId="0" applyFont="1" applyFill="1" applyBorder="1" applyAlignment="1">
      <alignment horizontal="center" vertical="center" wrapText="1"/>
    </xf>
    <xf numFmtId="0" fontId="2" fillId="15" borderId="4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D5"/>
      <color rgb="FFEAF3FA"/>
      <color rgb="FFDA44D6"/>
      <color rgb="FFBF95D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53900</xdr:colOff>
      <xdr:row>146</xdr:row>
      <xdr:rowOff>26220</xdr:rowOff>
    </xdr:from>
    <xdr:to>
      <xdr:col>4</xdr:col>
      <xdr:colOff>1316579</xdr:colOff>
      <xdr:row>160</xdr:row>
      <xdr:rowOff>179294</xdr:rowOff>
    </xdr:to>
    <xdr:pic>
      <xdr:nvPicPr>
        <xdr:cNvPr id="2" name="Image 7">
          <a:extLst>
            <a:ext uri="{FF2B5EF4-FFF2-40B4-BE49-F238E27FC236}">
              <a16:creationId xmlns:a16="http://schemas.microsoft.com/office/drawing/2014/main" id="{81BF8360-7032-4275-B4D2-5BC7900DA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910" y="29797560"/>
          <a:ext cx="5627034" cy="28219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7A7E3-1969-42D0-A9B5-FF494590CD10}">
  <sheetPr>
    <pageSetUpPr fitToPage="1"/>
  </sheetPr>
  <dimension ref="B1:O219"/>
  <sheetViews>
    <sheetView tabSelected="1" zoomScale="85" zoomScaleNormal="85" workbookViewId="0">
      <selection activeCell="I19" sqref="I19"/>
    </sheetView>
  </sheetViews>
  <sheetFormatPr baseColWidth="10" defaultRowHeight="14.4" x14ac:dyDescent="0.3"/>
  <cols>
    <col min="1" max="1" width="6.6640625" style="1" customWidth="1"/>
    <col min="2" max="2" width="17.77734375" style="1" customWidth="1"/>
    <col min="3" max="3" width="33.21875" style="1" customWidth="1"/>
    <col min="4" max="4" width="12.77734375" style="1" customWidth="1"/>
    <col min="5" max="5" width="24.44140625" style="1" customWidth="1"/>
    <col min="6" max="6" width="11.6640625" style="1" customWidth="1"/>
    <col min="7" max="7" width="12.77734375" style="1" customWidth="1"/>
    <col min="8" max="8" width="23.33203125" style="1" customWidth="1"/>
    <col min="9" max="9" width="27.88671875" style="1" customWidth="1"/>
    <col min="10" max="10" width="25.44140625" style="1" customWidth="1"/>
    <col min="11" max="11" width="23.88671875" style="1" customWidth="1"/>
    <col min="12" max="16384" width="11.5546875" style="1"/>
  </cols>
  <sheetData>
    <row r="1" spans="2:14" ht="15" thickBot="1" x14ac:dyDescent="0.3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2:14" ht="19.95" customHeight="1" thickBot="1" x14ac:dyDescent="0.35">
      <c r="B2" s="181" t="s">
        <v>54</v>
      </c>
      <c r="C2" s="182"/>
      <c r="D2" s="182"/>
      <c r="E2" s="182"/>
      <c r="F2" s="182"/>
      <c r="G2" s="182"/>
      <c r="H2" s="182"/>
      <c r="I2" s="182"/>
      <c r="J2" s="182"/>
      <c r="K2" s="183"/>
      <c r="L2" s="4"/>
      <c r="M2" s="4"/>
      <c r="N2" s="4"/>
    </row>
    <row r="3" spans="2:14" ht="15" customHeight="1" thickBot="1" x14ac:dyDescent="0.3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2:14" ht="30" customHeight="1" thickBot="1" x14ac:dyDescent="0.35">
      <c r="B4" s="5" t="s">
        <v>2</v>
      </c>
      <c r="C4" s="6" t="s">
        <v>3</v>
      </c>
      <c r="D4" s="7" t="s">
        <v>0</v>
      </c>
      <c r="E4" s="8" t="s">
        <v>1</v>
      </c>
      <c r="F4" s="9"/>
      <c r="G4" s="10" t="s">
        <v>5</v>
      </c>
      <c r="H4" s="7" t="s">
        <v>4</v>
      </c>
      <c r="I4" s="11" t="s">
        <v>9</v>
      </c>
      <c r="J4" s="5" t="s">
        <v>13</v>
      </c>
      <c r="K4" s="9"/>
      <c r="L4" s="9"/>
      <c r="M4" s="4"/>
      <c r="N4" s="4"/>
    </row>
    <row r="5" spans="2:14" ht="15" customHeight="1" x14ac:dyDescent="0.3">
      <c r="B5" s="176" t="s">
        <v>40</v>
      </c>
      <c r="C5" s="12" t="s">
        <v>11</v>
      </c>
      <c r="D5" s="13">
        <v>4583</v>
      </c>
      <c r="E5" s="14">
        <v>25</v>
      </c>
      <c r="F5" s="4"/>
      <c r="G5" s="15"/>
      <c r="H5" s="16"/>
      <c r="I5" s="17"/>
      <c r="J5" s="99">
        <f>E5*D5/1000</f>
        <v>114.575</v>
      </c>
      <c r="K5" s="29"/>
      <c r="L5" s="9"/>
      <c r="M5" s="4"/>
      <c r="N5" s="4"/>
    </row>
    <row r="6" spans="2:14" ht="15" customHeight="1" x14ac:dyDescent="0.3">
      <c r="B6" s="184"/>
      <c r="C6" s="100" t="s">
        <v>14</v>
      </c>
      <c r="D6" s="18"/>
      <c r="E6" s="19"/>
      <c r="F6" s="4"/>
      <c r="G6" s="20">
        <v>15</v>
      </c>
      <c r="H6" s="21">
        <v>0.8</v>
      </c>
      <c r="I6" s="22">
        <v>0.33</v>
      </c>
      <c r="J6" s="101">
        <f>G6*H6*I6</f>
        <v>3.96</v>
      </c>
      <c r="K6" s="29"/>
      <c r="L6" s="4"/>
      <c r="M6" s="4"/>
      <c r="N6" s="4"/>
    </row>
    <row r="7" spans="2:14" ht="15" customHeight="1" x14ac:dyDescent="0.3">
      <c r="B7" s="184"/>
      <c r="C7" s="102" t="s">
        <v>42</v>
      </c>
      <c r="D7" s="18"/>
      <c r="E7" s="19"/>
      <c r="F7" s="4"/>
      <c r="G7" s="20">
        <v>14</v>
      </c>
      <c r="H7" s="21">
        <v>0.7</v>
      </c>
      <c r="I7" s="22">
        <v>0.8</v>
      </c>
      <c r="J7" s="101">
        <f>G7*H7*I7</f>
        <v>7.84</v>
      </c>
      <c r="K7" s="29"/>
      <c r="L7" s="4"/>
      <c r="M7" s="4"/>
      <c r="N7" s="4"/>
    </row>
    <row r="8" spans="2:14" ht="15" customHeight="1" x14ac:dyDescent="0.3">
      <c r="B8" s="184"/>
      <c r="C8" s="102" t="s">
        <v>43</v>
      </c>
      <c r="D8" s="18"/>
      <c r="E8" s="19"/>
      <c r="F8" s="4"/>
      <c r="G8" s="20">
        <v>7</v>
      </c>
      <c r="H8" s="21">
        <v>0.7</v>
      </c>
      <c r="I8" s="22">
        <v>0.8</v>
      </c>
      <c r="J8" s="101">
        <f t="shared" ref="J8:J12" si="0">G8*H8*I8</f>
        <v>3.92</v>
      </c>
      <c r="K8" s="29"/>
      <c r="L8" s="4"/>
      <c r="M8" s="4"/>
      <c r="N8" s="4"/>
    </row>
    <row r="9" spans="2:14" ht="15" customHeight="1" x14ac:dyDescent="0.3">
      <c r="B9" s="184"/>
      <c r="C9" s="102" t="s">
        <v>44</v>
      </c>
      <c r="D9" s="18"/>
      <c r="E9" s="19"/>
      <c r="F9" s="4"/>
      <c r="G9" s="20">
        <v>14</v>
      </c>
      <c r="H9" s="21">
        <v>0.7</v>
      </c>
      <c r="I9" s="22">
        <v>0.8</v>
      </c>
      <c r="J9" s="101">
        <f t="shared" si="0"/>
        <v>7.84</v>
      </c>
      <c r="K9" s="29"/>
      <c r="L9" s="4"/>
      <c r="M9" s="4"/>
      <c r="N9" s="4"/>
    </row>
    <row r="10" spans="2:14" ht="15" customHeight="1" x14ac:dyDescent="0.3">
      <c r="B10" s="184"/>
      <c r="C10" s="102" t="s">
        <v>45</v>
      </c>
      <c r="D10" s="23"/>
      <c r="E10" s="19"/>
      <c r="F10" s="4"/>
      <c r="G10" s="20">
        <v>18</v>
      </c>
      <c r="H10" s="21">
        <v>0.7</v>
      </c>
      <c r="I10" s="22">
        <v>0.8</v>
      </c>
      <c r="J10" s="101">
        <f t="shared" si="0"/>
        <v>10.08</v>
      </c>
      <c r="K10" s="29"/>
      <c r="L10" s="4"/>
      <c r="M10" s="4"/>
      <c r="N10" s="4"/>
    </row>
    <row r="11" spans="2:14" ht="15" customHeight="1" x14ac:dyDescent="0.3">
      <c r="B11" s="184"/>
      <c r="C11" s="102" t="s">
        <v>46</v>
      </c>
      <c r="D11" s="23"/>
      <c r="E11" s="19"/>
      <c r="F11" s="4"/>
      <c r="G11" s="20">
        <v>7</v>
      </c>
      <c r="H11" s="21">
        <v>0.7</v>
      </c>
      <c r="I11" s="22">
        <v>0.8</v>
      </c>
      <c r="J11" s="101">
        <f t="shared" si="0"/>
        <v>3.92</v>
      </c>
      <c r="K11" s="29"/>
      <c r="L11" s="4"/>
      <c r="M11" s="4"/>
      <c r="N11" s="4"/>
    </row>
    <row r="12" spans="2:14" ht="15" customHeight="1" x14ac:dyDescent="0.3">
      <c r="B12" s="184"/>
      <c r="C12" s="102" t="s">
        <v>48</v>
      </c>
      <c r="D12" s="23"/>
      <c r="E12" s="19"/>
      <c r="F12" s="4"/>
      <c r="G12" s="20">
        <v>8</v>
      </c>
      <c r="H12" s="21">
        <v>0.7</v>
      </c>
      <c r="I12" s="22">
        <v>0.8</v>
      </c>
      <c r="J12" s="101">
        <f t="shared" si="0"/>
        <v>4.4799999999999995</v>
      </c>
      <c r="K12" s="29"/>
      <c r="L12" s="4"/>
      <c r="M12" s="4"/>
      <c r="N12" s="4"/>
    </row>
    <row r="13" spans="2:14" ht="15" customHeight="1" thickBot="1" x14ac:dyDescent="0.35">
      <c r="B13" s="185"/>
      <c r="C13" s="103" t="s">
        <v>47</v>
      </c>
      <c r="D13" s="24"/>
      <c r="E13" s="25"/>
      <c r="F13" s="4"/>
      <c r="G13" s="26">
        <v>10</v>
      </c>
      <c r="H13" s="27">
        <v>0.75</v>
      </c>
      <c r="I13" s="28">
        <v>0.25</v>
      </c>
      <c r="J13" s="104">
        <f>G13*H13*I13</f>
        <v>1.875</v>
      </c>
      <c r="K13" s="29"/>
      <c r="L13" s="4"/>
      <c r="M13" s="4"/>
      <c r="N13" s="4"/>
    </row>
    <row r="14" spans="2:14" ht="15" customHeight="1" thickBot="1" x14ac:dyDescent="0.35">
      <c r="B14" s="4"/>
      <c r="C14" s="4"/>
      <c r="D14" s="4"/>
      <c r="E14" s="4"/>
      <c r="F14" s="4"/>
      <c r="G14" s="4"/>
      <c r="H14" s="4"/>
      <c r="I14" s="4"/>
      <c r="J14" s="29"/>
      <c r="K14" s="29"/>
      <c r="L14" s="4"/>
      <c r="M14" s="4"/>
      <c r="N14" s="4"/>
    </row>
    <row r="15" spans="2:14" ht="15" customHeight="1" x14ac:dyDescent="0.3">
      <c r="B15" s="4"/>
      <c r="C15" s="4"/>
      <c r="D15" s="4"/>
      <c r="E15" s="4"/>
      <c r="F15" s="4"/>
      <c r="G15" s="30"/>
      <c r="H15" s="4"/>
      <c r="I15" s="31" t="s">
        <v>10</v>
      </c>
      <c r="J15" s="105">
        <f>SUM(J5:J13)</f>
        <v>158.48999999999998</v>
      </c>
      <c r="K15" s="91"/>
      <c r="L15" s="4"/>
      <c r="M15" s="4"/>
      <c r="N15" s="4"/>
    </row>
    <row r="16" spans="2:14" ht="15" customHeight="1" thickBot="1" x14ac:dyDescent="0.35">
      <c r="B16" s="4"/>
      <c r="C16" s="4"/>
      <c r="D16" s="4"/>
      <c r="E16" s="4"/>
      <c r="F16" s="4"/>
      <c r="G16" s="30"/>
      <c r="H16" s="4"/>
      <c r="I16" s="32" t="s">
        <v>49</v>
      </c>
      <c r="J16" s="89">
        <f>J15*1.3</f>
        <v>206.03699999999998</v>
      </c>
      <c r="K16" s="91"/>
      <c r="L16" s="4"/>
      <c r="M16" s="4"/>
      <c r="N16" s="4"/>
    </row>
    <row r="17" spans="2:14" ht="15" customHeight="1" thickBot="1" x14ac:dyDescent="0.35">
      <c r="B17" s="4"/>
      <c r="C17" s="4"/>
      <c r="D17" s="4"/>
      <c r="E17" s="4"/>
      <c r="F17" s="4"/>
      <c r="G17" s="30"/>
      <c r="H17" s="4"/>
      <c r="I17" s="4"/>
      <c r="J17" s="29"/>
      <c r="K17" s="29"/>
      <c r="L17" s="4"/>
      <c r="M17" s="4"/>
      <c r="N17" s="4"/>
    </row>
    <row r="18" spans="2:14" ht="15" customHeight="1" x14ac:dyDescent="0.3">
      <c r="B18" s="186" t="s">
        <v>41</v>
      </c>
      <c r="C18" s="106" t="s">
        <v>38</v>
      </c>
      <c r="D18" s="16"/>
      <c r="E18" s="17"/>
      <c r="F18" s="4"/>
      <c r="G18" s="33">
        <v>3.5</v>
      </c>
      <c r="H18" s="13">
        <v>0.8</v>
      </c>
      <c r="I18" s="34">
        <v>1</v>
      </c>
      <c r="J18" s="107">
        <f t="shared" ref="J18:J28" si="1">G18*H18*I18</f>
        <v>2.8000000000000003</v>
      </c>
      <c r="K18" s="108"/>
      <c r="L18" s="4"/>
      <c r="M18" s="4"/>
      <c r="N18" s="4"/>
    </row>
    <row r="19" spans="2:14" ht="15" customHeight="1" x14ac:dyDescent="0.3">
      <c r="B19" s="187"/>
      <c r="C19" s="109" t="s">
        <v>39</v>
      </c>
      <c r="D19" s="35"/>
      <c r="E19" s="36"/>
      <c r="F19" s="4"/>
      <c r="G19" s="20">
        <v>3.5</v>
      </c>
      <c r="H19" s="21">
        <v>0.8</v>
      </c>
      <c r="I19" s="37">
        <v>1</v>
      </c>
      <c r="J19" s="110">
        <f t="shared" si="1"/>
        <v>2.8000000000000003</v>
      </c>
      <c r="K19" s="108"/>
      <c r="L19" s="4"/>
      <c r="M19" s="4"/>
      <c r="N19" s="4"/>
    </row>
    <row r="20" spans="2:14" ht="15" customHeight="1" x14ac:dyDescent="0.3">
      <c r="B20" s="187"/>
      <c r="C20" s="109" t="s">
        <v>29</v>
      </c>
      <c r="D20" s="35"/>
      <c r="E20" s="36"/>
      <c r="F20" s="4"/>
      <c r="G20" s="20">
        <v>5</v>
      </c>
      <c r="H20" s="21">
        <v>1</v>
      </c>
      <c r="I20" s="37">
        <v>0.5</v>
      </c>
      <c r="J20" s="110">
        <f t="shared" si="1"/>
        <v>2.5</v>
      </c>
      <c r="K20" s="108"/>
      <c r="L20" s="4"/>
      <c r="M20" s="4"/>
      <c r="N20" s="4"/>
    </row>
    <row r="21" spans="2:14" ht="15" customHeight="1" x14ac:dyDescent="0.3">
      <c r="B21" s="188"/>
      <c r="C21" s="111" t="s">
        <v>30</v>
      </c>
      <c r="D21" s="18"/>
      <c r="E21" s="19"/>
      <c r="F21" s="4"/>
      <c r="G21" s="20">
        <v>5</v>
      </c>
      <c r="H21" s="21">
        <v>1</v>
      </c>
      <c r="I21" s="37">
        <v>0.5</v>
      </c>
      <c r="J21" s="110">
        <f t="shared" si="1"/>
        <v>2.5</v>
      </c>
      <c r="K21" s="108"/>
      <c r="L21" s="4"/>
      <c r="M21" s="4"/>
      <c r="N21" s="4"/>
    </row>
    <row r="22" spans="2:14" ht="15" customHeight="1" x14ac:dyDescent="0.3">
      <c r="B22" s="188"/>
      <c r="C22" s="111" t="s">
        <v>31</v>
      </c>
      <c r="D22" s="18"/>
      <c r="E22" s="19"/>
      <c r="F22" s="4"/>
      <c r="G22" s="20">
        <v>5</v>
      </c>
      <c r="H22" s="21">
        <v>1</v>
      </c>
      <c r="I22" s="37">
        <v>0.5</v>
      </c>
      <c r="J22" s="110">
        <f t="shared" si="1"/>
        <v>2.5</v>
      </c>
      <c r="K22" s="108"/>
      <c r="L22" s="4"/>
      <c r="M22" s="4"/>
      <c r="N22" s="4"/>
    </row>
    <row r="23" spans="2:14" ht="15" customHeight="1" x14ac:dyDescent="0.3">
      <c r="B23" s="188"/>
      <c r="C23" s="111" t="s">
        <v>32</v>
      </c>
      <c r="D23" s="18"/>
      <c r="E23" s="19"/>
      <c r="F23" s="4"/>
      <c r="G23" s="20">
        <v>5</v>
      </c>
      <c r="H23" s="21">
        <v>1</v>
      </c>
      <c r="I23" s="37">
        <v>0.5</v>
      </c>
      <c r="J23" s="110">
        <f t="shared" si="1"/>
        <v>2.5</v>
      </c>
      <c r="K23" s="108"/>
      <c r="L23" s="4"/>
      <c r="M23" s="4"/>
      <c r="N23" s="4"/>
    </row>
    <row r="24" spans="2:14" ht="15" customHeight="1" x14ac:dyDescent="0.3">
      <c r="B24" s="188"/>
      <c r="C24" s="111" t="s">
        <v>33</v>
      </c>
      <c r="D24" s="18"/>
      <c r="E24" s="19"/>
      <c r="F24" s="4"/>
      <c r="G24" s="20">
        <v>5</v>
      </c>
      <c r="H24" s="21">
        <v>1</v>
      </c>
      <c r="I24" s="37">
        <v>0.5</v>
      </c>
      <c r="J24" s="110">
        <f t="shared" si="1"/>
        <v>2.5</v>
      </c>
      <c r="K24" s="108"/>
      <c r="L24" s="4"/>
      <c r="M24" s="4"/>
      <c r="N24" s="4"/>
    </row>
    <row r="25" spans="2:14" ht="15" customHeight="1" x14ac:dyDescent="0.3">
      <c r="B25" s="188"/>
      <c r="C25" s="111" t="s">
        <v>34</v>
      </c>
      <c r="D25" s="23"/>
      <c r="E25" s="19"/>
      <c r="F25" s="4"/>
      <c r="G25" s="20">
        <v>5</v>
      </c>
      <c r="H25" s="21">
        <v>1</v>
      </c>
      <c r="I25" s="37">
        <v>0.5</v>
      </c>
      <c r="J25" s="110">
        <f t="shared" si="1"/>
        <v>2.5</v>
      </c>
      <c r="K25" s="108"/>
      <c r="L25" s="4"/>
      <c r="M25" s="4"/>
      <c r="N25" s="4"/>
    </row>
    <row r="26" spans="2:14" ht="15" customHeight="1" x14ac:dyDescent="0.3">
      <c r="B26" s="188"/>
      <c r="C26" s="111" t="s">
        <v>35</v>
      </c>
      <c r="D26" s="23"/>
      <c r="E26" s="19"/>
      <c r="F26" s="4"/>
      <c r="G26" s="20">
        <v>5</v>
      </c>
      <c r="H26" s="21">
        <v>1</v>
      </c>
      <c r="I26" s="37">
        <v>0.5</v>
      </c>
      <c r="J26" s="110">
        <f t="shared" si="1"/>
        <v>2.5</v>
      </c>
      <c r="K26" s="108"/>
      <c r="L26" s="4"/>
      <c r="M26" s="4"/>
      <c r="N26" s="4"/>
    </row>
    <row r="27" spans="2:14" ht="15" customHeight="1" x14ac:dyDescent="0.3">
      <c r="B27" s="188"/>
      <c r="C27" s="111" t="s">
        <v>36</v>
      </c>
      <c r="D27" s="23"/>
      <c r="E27" s="19"/>
      <c r="F27" s="4"/>
      <c r="G27" s="20">
        <v>5</v>
      </c>
      <c r="H27" s="21">
        <v>1</v>
      </c>
      <c r="I27" s="37">
        <v>0.5</v>
      </c>
      <c r="J27" s="110">
        <f t="shared" si="1"/>
        <v>2.5</v>
      </c>
      <c r="K27" s="108"/>
      <c r="L27" s="4"/>
      <c r="M27" s="4"/>
      <c r="N27" s="4"/>
    </row>
    <row r="28" spans="2:14" ht="15" customHeight="1" thickBot="1" x14ac:dyDescent="0.35">
      <c r="B28" s="189"/>
      <c r="C28" s="112" t="s">
        <v>37</v>
      </c>
      <c r="D28" s="38"/>
      <c r="E28" s="25"/>
      <c r="F28" s="4"/>
      <c r="G28" s="26">
        <v>5</v>
      </c>
      <c r="H28" s="27">
        <v>1</v>
      </c>
      <c r="I28" s="39">
        <v>0.5</v>
      </c>
      <c r="J28" s="113">
        <f t="shared" si="1"/>
        <v>2.5</v>
      </c>
      <c r="K28" s="108"/>
      <c r="L28" s="4"/>
      <c r="M28" s="4"/>
      <c r="N28" s="4"/>
    </row>
    <row r="29" spans="2:14" ht="15" customHeight="1" thickBot="1" x14ac:dyDescent="0.35">
      <c r="B29" s="9"/>
      <c r="C29" s="114"/>
      <c r="D29" s="4"/>
      <c r="E29" s="4"/>
      <c r="F29" s="4"/>
      <c r="G29" s="40"/>
      <c r="H29" s="4"/>
      <c r="I29" s="4"/>
      <c r="J29" s="29"/>
      <c r="K29" s="29"/>
      <c r="L29" s="4"/>
      <c r="M29" s="4"/>
      <c r="N29" s="4"/>
    </row>
    <row r="30" spans="2:14" ht="15" customHeight="1" x14ac:dyDescent="0.3">
      <c r="B30" s="4"/>
      <c r="C30" s="4"/>
      <c r="D30" s="4"/>
      <c r="E30" s="4"/>
      <c r="F30" s="4"/>
      <c r="G30" s="30"/>
      <c r="H30" s="4"/>
      <c r="I30" s="31" t="s">
        <v>10</v>
      </c>
      <c r="J30" s="105">
        <f>SUM(J18:J28)</f>
        <v>28.1</v>
      </c>
      <c r="K30" s="91"/>
      <c r="L30" s="4"/>
      <c r="M30" s="4"/>
      <c r="N30" s="4"/>
    </row>
    <row r="31" spans="2:14" ht="15" customHeight="1" thickBot="1" x14ac:dyDescent="0.35">
      <c r="B31" s="4"/>
      <c r="C31" s="4"/>
      <c r="D31" s="4"/>
      <c r="E31" s="4"/>
      <c r="F31" s="4"/>
      <c r="G31" s="30"/>
      <c r="H31" s="4"/>
      <c r="I31" s="32" t="s">
        <v>49</v>
      </c>
      <c r="J31" s="89">
        <f>J30*1.3</f>
        <v>36.53</v>
      </c>
      <c r="K31" s="91"/>
      <c r="L31" s="4"/>
      <c r="M31" s="4"/>
      <c r="N31" s="4"/>
    </row>
    <row r="32" spans="2:14" ht="15" customHeight="1" thickBot="1" x14ac:dyDescent="0.3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2:14" ht="15" customHeight="1" thickBot="1" x14ac:dyDescent="0.35">
      <c r="B33" s="4"/>
      <c r="C33" s="4"/>
      <c r="D33" s="4"/>
      <c r="E33" s="4"/>
      <c r="F33" s="4"/>
      <c r="G33" s="4"/>
      <c r="H33" s="4"/>
      <c r="I33" s="41" t="s">
        <v>50</v>
      </c>
      <c r="J33" s="115">
        <f>J16+J31</f>
        <v>242.56699999999998</v>
      </c>
      <c r="K33" s="91"/>
      <c r="L33" s="4"/>
      <c r="M33" s="42"/>
      <c r="N33" s="42"/>
    </row>
    <row r="34" spans="2:14" ht="15" customHeight="1" thickBot="1" x14ac:dyDescent="0.35">
      <c r="B34" s="4"/>
      <c r="C34" s="43" t="s">
        <v>28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5" customHeight="1" thickBot="1" x14ac:dyDescent="0.35">
      <c r="B35" s="44" t="s">
        <v>15</v>
      </c>
      <c r="C35" s="45">
        <v>154</v>
      </c>
      <c r="D35" s="4"/>
      <c r="E35" s="4"/>
      <c r="F35" s="4"/>
      <c r="G35" s="4"/>
      <c r="H35" s="4"/>
      <c r="I35" s="49" t="s">
        <v>27</v>
      </c>
      <c r="J35" s="93">
        <f>C49</f>
        <v>353</v>
      </c>
      <c r="K35" s="4"/>
      <c r="L35" s="46"/>
      <c r="M35" s="46"/>
      <c r="N35" s="4"/>
    </row>
    <row r="36" spans="2:14" ht="15" customHeight="1" x14ac:dyDescent="0.3">
      <c r="B36" s="47" t="s">
        <v>16</v>
      </c>
      <c r="C36" s="48">
        <v>353</v>
      </c>
      <c r="D36" s="4"/>
      <c r="E36" s="4"/>
      <c r="F36" s="4"/>
      <c r="G36" s="4"/>
      <c r="H36" s="4"/>
      <c r="I36" s="4"/>
      <c r="J36" s="4"/>
      <c r="K36" s="4"/>
      <c r="L36" s="46"/>
      <c r="M36" s="46"/>
      <c r="N36" s="4"/>
    </row>
    <row r="37" spans="2:14" ht="15" customHeight="1" x14ac:dyDescent="0.3">
      <c r="B37" s="47" t="s">
        <v>26</v>
      </c>
      <c r="C37" s="48">
        <v>332</v>
      </c>
      <c r="D37" s="4"/>
      <c r="E37" s="4"/>
      <c r="F37" s="4"/>
      <c r="G37" s="4"/>
      <c r="H37" s="4"/>
      <c r="I37" s="4"/>
      <c r="J37" s="4"/>
      <c r="K37" s="91"/>
      <c r="L37" s="46"/>
      <c r="M37" s="46"/>
      <c r="N37" s="4"/>
    </row>
    <row r="38" spans="2:14" ht="15" customHeight="1" thickBot="1" x14ac:dyDescent="0.35">
      <c r="B38" s="47" t="s">
        <v>19</v>
      </c>
      <c r="C38" s="48">
        <v>324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 ht="15" customHeight="1" x14ac:dyDescent="0.3">
      <c r="B39" s="47" t="s">
        <v>25</v>
      </c>
      <c r="C39" s="48">
        <v>307</v>
      </c>
      <c r="D39" s="4"/>
      <c r="E39" s="4"/>
      <c r="F39" s="4"/>
      <c r="G39" s="4"/>
      <c r="H39" s="4"/>
      <c r="I39" s="170" t="s">
        <v>78</v>
      </c>
      <c r="J39" s="172">
        <f>J35+J33</f>
        <v>595.56700000000001</v>
      </c>
      <c r="K39" s="91"/>
      <c r="L39" s="4"/>
      <c r="M39" s="4"/>
      <c r="N39" s="4"/>
    </row>
    <row r="40" spans="2:14" ht="15" customHeight="1" thickBot="1" x14ac:dyDescent="0.35">
      <c r="B40" s="47" t="s">
        <v>18</v>
      </c>
      <c r="C40" s="48">
        <v>337</v>
      </c>
      <c r="D40" s="4"/>
      <c r="E40" s="4"/>
      <c r="F40" s="4"/>
      <c r="G40" s="4"/>
      <c r="H40" s="4"/>
      <c r="I40" s="171"/>
      <c r="J40" s="173"/>
      <c r="K40" s="46"/>
      <c r="L40" s="4"/>
      <c r="M40" s="4"/>
      <c r="N40" s="4"/>
    </row>
    <row r="41" spans="2:14" ht="15" customHeight="1" x14ac:dyDescent="0.3">
      <c r="B41" s="47" t="s">
        <v>21</v>
      </c>
      <c r="C41" s="48">
        <v>293</v>
      </c>
      <c r="D41" s="4"/>
      <c r="E41" s="4"/>
      <c r="F41" s="4"/>
      <c r="G41" s="4"/>
      <c r="H41" s="4"/>
      <c r="I41" s="46"/>
      <c r="J41" s="46"/>
      <c r="K41" s="46"/>
      <c r="L41" s="4"/>
      <c r="M41" s="4"/>
      <c r="N41" s="4"/>
    </row>
    <row r="42" spans="2:14" ht="15" customHeight="1" x14ac:dyDescent="0.3">
      <c r="B42" s="50">
        <v>44713</v>
      </c>
      <c r="C42" s="48">
        <v>190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ht="15" customHeight="1" x14ac:dyDescent="0.3">
      <c r="B43" s="47" t="s">
        <v>20</v>
      </c>
      <c r="C43" s="48">
        <v>271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2:14" ht="15" customHeight="1" x14ac:dyDescent="0.3">
      <c r="B44" s="47" t="s">
        <v>24</v>
      </c>
      <c r="C44" s="48">
        <v>293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5" customHeight="1" x14ac:dyDescent="0.3">
      <c r="B45" s="47" t="s">
        <v>22</v>
      </c>
      <c r="C45" s="48">
        <v>308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5" customHeight="1" x14ac:dyDescent="0.3">
      <c r="B46" s="47" t="s">
        <v>17</v>
      </c>
      <c r="C46" s="48">
        <v>300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2:14" ht="15" customHeight="1" thickBot="1" x14ac:dyDescent="0.35">
      <c r="B47" s="51" t="s">
        <v>23</v>
      </c>
      <c r="C47" s="52">
        <v>316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4" ht="15" customHeight="1" thickBot="1" x14ac:dyDescent="0.35">
      <c r="B48" s="4"/>
      <c r="C48" s="4"/>
      <c r="D48" s="53"/>
      <c r="E48" s="53"/>
      <c r="F48" s="53"/>
      <c r="G48" s="53"/>
      <c r="H48" s="53"/>
      <c r="I48" s="54"/>
      <c r="J48" s="54"/>
      <c r="K48" s="54"/>
      <c r="L48" s="4"/>
      <c r="M48" s="4"/>
      <c r="N48" s="4"/>
    </row>
    <row r="49" spans="2:14" ht="15" customHeight="1" thickBot="1" x14ac:dyDescent="0.35">
      <c r="B49" s="55" t="s">
        <v>61</v>
      </c>
      <c r="C49" s="93">
        <f>MAX(C35:C47)</f>
        <v>353</v>
      </c>
      <c r="D49" s="4"/>
      <c r="E49" s="4"/>
      <c r="F49" s="4"/>
      <c r="G49" s="4"/>
      <c r="H49" s="4"/>
      <c r="I49" s="54"/>
      <c r="J49" s="54"/>
      <c r="K49" s="54"/>
      <c r="L49" s="4"/>
      <c r="M49" s="4"/>
      <c r="N49" s="4"/>
    </row>
    <row r="50" spans="2:14" ht="15" customHeight="1" x14ac:dyDescent="0.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5" customHeight="1" x14ac:dyDescent="0.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5" customHeight="1" x14ac:dyDescent="0.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5" customHeight="1" x14ac:dyDescent="0.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ht="15" customHeight="1" x14ac:dyDescent="0.3"/>
    <row r="55" spans="2:14" ht="15" customHeight="1" x14ac:dyDescent="0.3"/>
    <row r="56" spans="2:14" ht="15" customHeight="1" x14ac:dyDescent="0.3"/>
    <row r="57" spans="2:14" ht="15" customHeight="1" x14ac:dyDescent="0.3"/>
    <row r="58" spans="2:14" ht="15" customHeight="1" x14ac:dyDescent="0.3"/>
    <row r="59" spans="2:14" ht="15" customHeight="1" x14ac:dyDescent="0.3"/>
    <row r="60" spans="2:14" ht="15" customHeight="1" x14ac:dyDescent="0.3"/>
    <row r="61" spans="2:14" ht="15" customHeight="1" x14ac:dyDescent="0.3"/>
    <row r="62" spans="2:14" ht="15" customHeight="1" x14ac:dyDescent="0.3"/>
    <row r="63" spans="2:14" ht="15" customHeight="1" x14ac:dyDescent="0.3"/>
    <row r="64" spans="2:14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15" customHeight="1" x14ac:dyDescent="0.3"/>
    <row r="80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spans="2:14" ht="15" customHeight="1" x14ac:dyDescent="0.3"/>
    <row r="98" spans="2:14" ht="15" customHeight="1" x14ac:dyDescent="0.3"/>
    <row r="99" spans="2:14" ht="15" customHeight="1" x14ac:dyDescent="0.3"/>
    <row r="100" spans="2:14" ht="15" customHeight="1" x14ac:dyDescent="0.3"/>
    <row r="101" spans="2:14" ht="15" customHeight="1" x14ac:dyDescent="0.3"/>
    <row r="102" spans="2:14" ht="15" customHeight="1" x14ac:dyDescent="0.3"/>
    <row r="103" spans="2:14" ht="15" customHeight="1" x14ac:dyDescent="0.3"/>
    <row r="104" spans="2:14" ht="15" customHeight="1" x14ac:dyDescent="0.3"/>
    <row r="105" spans="2:14" ht="15" customHeight="1" x14ac:dyDescent="0.3"/>
    <row r="106" spans="2:14" ht="15" customHeight="1" x14ac:dyDescent="0.3"/>
    <row r="107" spans="2:14" ht="15" customHeight="1" x14ac:dyDescent="0.3"/>
    <row r="108" spans="2:14" ht="15" customHeight="1" x14ac:dyDescent="0.3"/>
    <row r="109" spans="2:14" ht="15" customHeight="1" x14ac:dyDescent="0.3"/>
    <row r="110" spans="2:14" ht="90" customHeight="1" thickBot="1" x14ac:dyDescent="0.35"/>
    <row r="111" spans="2:14" ht="19.95" customHeight="1" thickBot="1" x14ac:dyDescent="0.35">
      <c r="B111" s="181" t="s">
        <v>93</v>
      </c>
      <c r="C111" s="182"/>
      <c r="D111" s="182"/>
      <c r="E111" s="182"/>
      <c r="F111" s="182"/>
      <c r="G111" s="182"/>
      <c r="H111" s="182"/>
      <c r="I111" s="182"/>
      <c r="J111" s="182"/>
      <c r="K111" s="183"/>
      <c r="L111" s="4"/>
      <c r="M111" s="4"/>
      <c r="N111" s="4"/>
    </row>
    <row r="112" spans="2:14" ht="15" customHeight="1" thickBot="1" x14ac:dyDescent="0.35"/>
    <row r="113" spans="2:14" ht="28.8" customHeight="1" thickBot="1" x14ac:dyDescent="0.35">
      <c r="B113" s="159" t="s">
        <v>72</v>
      </c>
      <c r="C113" s="160"/>
      <c r="D113" s="160"/>
      <c r="E113" s="160"/>
      <c r="F113" s="160"/>
      <c r="G113" s="160"/>
      <c r="H113" s="160"/>
      <c r="I113" s="160"/>
      <c r="J113" s="161"/>
      <c r="K113" s="133"/>
    </row>
    <row r="114" spans="2:14" ht="15" customHeight="1" thickBot="1" x14ac:dyDescent="0.35"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</row>
    <row r="115" spans="2:14" ht="30" customHeight="1" thickBot="1" x14ac:dyDescent="0.35">
      <c r="B115" s="5" t="s">
        <v>2</v>
      </c>
      <c r="C115" s="6" t="s">
        <v>3</v>
      </c>
      <c r="D115" s="7" t="s">
        <v>0</v>
      </c>
      <c r="E115" s="8" t="s">
        <v>1</v>
      </c>
      <c r="F115" s="9"/>
      <c r="G115" s="10" t="s">
        <v>5</v>
      </c>
      <c r="H115" s="7" t="s">
        <v>4</v>
      </c>
      <c r="I115" s="11" t="s">
        <v>9</v>
      </c>
      <c r="J115" s="5" t="s">
        <v>13</v>
      </c>
      <c r="K115" s="117"/>
      <c r="L115" s="9"/>
      <c r="M115" s="4"/>
      <c r="N115" s="4"/>
    </row>
    <row r="116" spans="2:14" ht="15" customHeight="1" thickBot="1" x14ac:dyDescent="0.35">
      <c r="B116" s="176" t="s">
        <v>71</v>
      </c>
      <c r="C116" s="75" t="s">
        <v>70</v>
      </c>
      <c r="D116" s="76">
        <v>250</v>
      </c>
      <c r="E116" s="77">
        <v>15</v>
      </c>
      <c r="F116" s="4"/>
      <c r="G116" s="78"/>
      <c r="H116" s="79"/>
      <c r="I116" s="80"/>
      <c r="J116" s="120">
        <f>E116*D116/1000</f>
        <v>3.75</v>
      </c>
      <c r="K116" s="118"/>
      <c r="L116" s="9"/>
      <c r="M116" s="4"/>
      <c r="N116" s="4"/>
    </row>
    <row r="117" spans="2:14" ht="15" customHeight="1" x14ac:dyDescent="0.3">
      <c r="B117" s="177"/>
      <c r="C117" s="121" t="s">
        <v>73</v>
      </c>
      <c r="D117" s="81"/>
      <c r="E117" s="17"/>
      <c r="F117" s="4"/>
      <c r="G117" s="33">
        <v>22</v>
      </c>
      <c r="H117" s="13">
        <v>0.8</v>
      </c>
      <c r="I117" s="14">
        <v>0.9</v>
      </c>
      <c r="J117" s="99">
        <f>G117*H117*I117</f>
        <v>15.840000000000002</v>
      </c>
      <c r="K117" s="118"/>
      <c r="L117" s="4"/>
      <c r="M117" s="4"/>
      <c r="N117" s="4"/>
    </row>
    <row r="118" spans="2:14" ht="15" customHeight="1" x14ac:dyDescent="0.3">
      <c r="B118" s="177"/>
      <c r="C118" s="122" t="s">
        <v>74</v>
      </c>
      <c r="D118" s="23"/>
      <c r="E118" s="19"/>
      <c r="F118" s="4"/>
      <c r="G118" s="20">
        <v>2.2999999999999998</v>
      </c>
      <c r="H118" s="21">
        <v>0.8</v>
      </c>
      <c r="I118" s="22">
        <v>0.9</v>
      </c>
      <c r="J118" s="101">
        <f>G118*H118*I118</f>
        <v>1.6559999999999999</v>
      </c>
      <c r="K118" s="118"/>
      <c r="L118" s="4"/>
      <c r="M118" s="4"/>
      <c r="N118" s="4"/>
    </row>
    <row r="119" spans="2:14" ht="15" customHeight="1" thickBot="1" x14ac:dyDescent="0.35">
      <c r="B119" s="178"/>
      <c r="C119" s="123" t="s">
        <v>75</v>
      </c>
      <c r="D119" s="24"/>
      <c r="E119" s="25"/>
      <c r="F119" s="4"/>
      <c r="G119" s="26">
        <v>16</v>
      </c>
      <c r="H119" s="27">
        <v>0.8</v>
      </c>
      <c r="I119" s="28">
        <v>0.9</v>
      </c>
      <c r="J119" s="104">
        <f>G119*H119*I119</f>
        <v>11.520000000000001</v>
      </c>
      <c r="K119" s="118"/>
      <c r="L119" s="4"/>
      <c r="M119" s="4"/>
      <c r="N119" s="4"/>
    </row>
    <row r="120" spans="2:14" ht="15" customHeight="1" thickBot="1" x14ac:dyDescent="0.35">
      <c r="B120" s="4"/>
      <c r="C120" s="4"/>
      <c r="D120" s="4"/>
      <c r="E120" s="4"/>
      <c r="F120" s="4"/>
      <c r="G120" s="4"/>
      <c r="H120" s="4"/>
      <c r="I120" s="4"/>
      <c r="J120" s="29"/>
      <c r="K120" s="118"/>
      <c r="L120" s="4"/>
      <c r="M120" s="4"/>
      <c r="N120" s="4"/>
    </row>
    <row r="121" spans="2:14" ht="15" customHeight="1" x14ac:dyDescent="0.3">
      <c r="B121" s="4"/>
      <c r="C121" s="4"/>
      <c r="D121" s="4"/>
      <c r="E121" s="4"/>
      <c r="F121" s="4"/>
      <c r="G121" s="30"/>
      <c r="H121" s="4"/>
      <c r="I121" s="31" t="s">
        <v>10</v>
      </c>
      <c r="J121" s="105">
        <f>SUM(J116:J119)</f>
        <v>32.766000000000005</v>
      </c>
      <c r="K121" s="119"/>
      <c r="L121" s="4"/>
      <c r="M121" s="4"/>
      <c r="N121" s="4"/>
    </row>
    <row r="122" spans="2:14" ht="15" customHeight="1" thickBot="1" x14ac:dyDescent="0.35">
      <c r="B122" s="4"/>
      <c r="C122" s="4"/>
      <c r="D122" s="4"/>
      <c r="E122" s="4"/>
      <c r="F122" s="4"/>
      <c r="G122" s="30"/>
      <c r="H122" s="4"/>
      <c r="I122" s="32" t="s">
        <v>49</v>
      </c>
      <c r="J122" s="89">
        <f>J121*1.3</f>
        <v>42.595800000000011</v>
      </c>
      <c r="K122" s="119"/>
      <c r="L122" s="4"/>
      <c r="M122" s="4"/>
      <c r="N122" s="4"/>
    </row>
    <row r="123" spans="2:14" ht="15" customHeight="1" x14ac:dyDescent="0.3">
      <c r="B123" s="4"/>
      <c r="C123" s="4"/>
      <c r="D123" s="4"/>
      <c r="E123" s="4"/>
      <c r="F123" s="4"/>
      <c r="G123" s="4"/>
      <c r="H123" s="4"/>
      <c r="I123" s="4"/>
      <c r="J123" s="4"/>
      <c r="K123" s="116"/>
    </row>
    <row r="124" spans="2:14" ht="15" customHeight="1" x14ac:dyDescent="0.3">
      <c r="B124" s="4"/>
      <c r="C124" s="4"/>
      <c r="D124" s="4"/>
      <c r="E124" s="4"/>
      <c r="F124" s="4"/>
      <c r="G124" s="4"/>
      <c r="H124" s="4"/>
      <c r="I124" s="4"/>
      <c r="J124" s="4"/>
      <c r="K124" s="116"/>
    </row>
    <row r="125" spans="2:14" ht="15" customHeight="1" thickBot="1" x14ac:dyDescent="0.35">
      <c r="B125" s="4"/>
      <c r="C125" s="4"/>
      <c r="D125" s="4"/>
      <c r="E125" s="4"/>
      <c r="F125" s="4"/>
      <c r="G125" s="4"/>
      <c r="H125" s="4"/>
      <c r="I125" s="4"/>
      <c r="J125" s="4"/>
      <c r="K125" s="116"/>
    </row>
    <row r="126" spans="2:14" ht="15" customHeight="1" x14ac:dyDescent="0.3">
      <c r="B126" s="4"/>
      <c r="C126" s="4"/>
      <c r="D126" s="4"/>
      <c r="E126" s="4"/>
      <c r="F126" s="4"/>
      <c r="G126" s="4"/>
      <c r="H126" s="4"/>
      <c r="I126" s="170" t="s">
        <v>81</v>
      </c>
      <c r="J126" s="172">
        <f>J39+J122</f>
        <v>638.16280000000006</v>
      </c>
      <c r="K126" s="116"/>
    </row>
    <row r="127" spans="2:14" ht="15" customHeight="1" thickBot="1" x14ac:dyDescent="0.35">
      <c r="B127" s="4"/>
      <c r="C127" s="4"/>
      <c r="D127" s="4"/>
      <c r="E127" s="4"/>
      <c r="F127" s="4"/>
      <c r="G127" s="4"/>
      <c r="H127" s="4"/>
      <c r="I127" s="171"/>
      <c r="J127" s="173"/>
      <c r="K127" s="119"/>
    </row>
    <row r="128" spans="2:14" ht="15" customHeight="1" thickBot="1" x14ac:dyDescent="0.35">
      <c r="B128" s="4"/>
      <c r="C128" s="4"/>
      <c r="D128" s="4"/>
      <c r="E128" s="4"/>
      <c r="F128" s="4"/>
      <c r="G128" s="4"/>
      <c r="H128" s="4"/>
      <c r="I128" s="4"/>
      <c r="J128" s="4"/>
      <c r="K128" s="116"/>
    </row>
    <row r="129" spans="2:14" ht="15" customHeight="1" x14ac:dyDescent="0.3">
      <c r="B129" s="4"/>
      <c r="C129" s="4"/>
      <c r="D129" s="4"/>
      <c r="E129" s="4"/>
      <c r="F129" s="4"/>
      <c r="G129" s="4"/>
      <c r="H129" s="4"/>
      <c r="I129" s="179" t="s">
        <v>80</v>
      </c>
      <c r="J129" s="172">
        <f>J126/0.8</f>
        <v>797.70350000000008</v>
      </c>
      <c r="K129" s="116"/>
    </row>
    <row r="130" spans="2:14" ht="15" customHeight="1" thickBot="1" x14ac:dyDescent="0.35">
      <c r="B130" s="4"/>
      <c r="C130" s="4"/>
      <c r="D130" s="4"/>
      <c r="E130" s="4"/>
      <c r="F130" s="4"/>
      <c r="G130" s="4"/>
      <c r="H130" s="4"/>
      <c r="I130" s="180"/>
      <c r="J130" s="173"/>
      <c r="K130" s="116"/>
    </row>
    <row r="131" spans="2:14" ht="15" customHeight="1" x14ac:dyDescent="0.3"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</row>
    <row r="132" spans="2:14" ht="15" customHeight="1" x14ac:dyDescent="0.3"/>
    <row r="133" spans="2:14" ht="15" customHeight="1" x14ac:dyDescent="0.3"/>
    <row r="134" spans="2:14" ht="15" customHeight="1" x14ac:dyDescent="0.3"/>
    <row r="135" spans="2:14" ht="15" customHeight="1" x14ac:dyDescent="0.3"/>
    <row r="136" spans="2:14" ht="15" customHeight="1" x14ac:dyDescent="0.3"/>
    <row r="137" spans="2:14" ht="15" customHeight="1" x14ac:dyDescent="0.3"/>
    <row r="138" spans="2:14" ht="15" customHeight="1" x14ac:dyDescent="0.3"/>
    <row r="139" spans="2:14" ht="15" customHeight="1" x14ac:dyDescent="0.3"/>
    <row r="140" spans="2:14" ht="15" customHeight="1" x14ac:dyDescent="0.3"/>
    <row r="141" spans="2:14" ht="15" customHeight="1" thickBot="1" x14ac:dyDescent="0.35"/>
    <row r="142" spans="2:14" ht="28.8" customHeight="1" thickBot="1" x14ac:dyDescent="0.35">
      <c r="B142" s="159" t="s">
        <v>66</v>
      </c>
      <c r="C142" s="160"/>
      <c r="D142" s="160"/>
      <c r="E142" s="160"/>
      <c r="F142" s="160"/>
      <c r="G142" s="160"/>
      <c r="H142" s="160"/>
      <c r="I142" s="160"/>
      <c r="J142" s="161"/>
      <c r="K142" s="133"/>
    </row>
    <row r="143" spans="2:14" ht="15" customHeight="1" thickBot="1" x14ac:dyDescent="0.35"/>
    <row r="144" spans="2:14" ht="30" customHeight="1" thickBot="1" x14ac:dyDescent="0.35">
      <c r="B144" s="56" t="s">
        <v>2</v>
      </c>
      <c r="C144" s="57" t="s">
        <v>3</v>
      </c>
      <c r="D144" s="58" t="s">
        <v>0</v>
      </c>
      <c r="E144" s="59" t="s">
        <v>1</v>
      </c>
      <c r="F144" s="9"/>
      <c r="G144" s="60" t="s">
        <v>5</v>
      </c>
      <c r="H144" s="58" t="s">
        <v>4</v>
      </c>
      <c r="I144" s="61" t="s">
        <v>9</v>
      </c>
      <c r="J144" s="56" t="s">
        <v>13</v>
      </c>
      <c r="K144" s="9"/>
      <c r="L144" s="4"/>
      <c r="M144" s="4"/>
      <c r="N144" s="4"/>
    </row>
    <row r="145" spans="2:15" ht="13.95" customHeight="1" thickBot="1" x14ac:dyDescent="0.35">
      <c r="B145" s="62" t="s">
        <v>82</v>
      </c>
      <c r="C145" s="63" t="s">
        <v>12</v>
      </c>
      <c r="D145" s="64"/>
      <c r="E145" s="65"/>
      <c r="F145" s="4"/>
      <c r="G145" s="66"/>
      <c r="H145" s="67"/>
      <c r="I145" s="68"/>
      <c r="J145" s="94">
        <v>300</v>
      </c>
      <c r="K145" s="90"/>
      <c r="O145" s="3"/>
    </row>
    <row r="146" spans="2:15" ht="15" customHeight="1" x14ac:dyDescent="0.3"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</row>
    <row r="147" spans="2:15" ht="15" customHeight="1" x14ac:dyDescent="0.3">
      <c r="B147" s="4"/>
      <c r="C147" s="4"/>
      <c r="D147" s="4"/>
      <c r="E147" s="4"/>
      <c r="F147" s="4"/>
      <c r="G147" s="4"/>
      <c r="H147" s="4"/>
      <c r="J147" s="98" t="s">
        <v>84</v>
      </c>
      <c r="K147" s="97"/>
      <c r="L147" s="4"/>
      <c r="M147" s="4"/>
      <c r="N147" s="4"/>
    </row>
    <row r="148" spans="2:15" ht="15" customHeight="1" x14ac:dyDescent="0.3">
      <c r="B148" s="4"/>
      <c r="C148" s="4"/>
      <c r="D148" s="4"/>
      <c r="E148" s="4"/>
      <c r="F148" s="4"/>
      <c r="I148" s="71"/>
      <c r="K148" s="97"/>
      <c r="L148" s="4"/>
      <c r="M148" s="4"/>
      <c r="N148" s="4"/>
    </row>
    <row r="149" spans="2:15" ht="15" customHeight="1" x14ac:dyDescent="0.3">
      <c r="B149" s="4"/>
      <c r="C149" s="4"/>
      <c r="D149" s="4"/>
      <c r="E149" s="4"/>
      <c r="F149" s="4"/>
      <c r="L149" s="4"/>
      <c r="M149" s="4"/>
      <c r="N149" s="4"/>
    </row>
    <row r="150" spans="2:15" ht="15" customHeight="1" x14ac:dyDescent="0.3">
      <c r="B150" s="4"/>
      <c r="C150" s="4"/>
      <c r="D150" s="4"/>
      <c r="E150" s="4"/>
      <c r="F150" s="4"/>
      <c r="L150" s="4"/>
      <c r="M150" s="4"/>
      <c r="N150" s="4"/>
    </row>
    <row r="151" spans="2:15" ht="15" customHeight="1" x14ac:dyDescent="0.3">
      <c r="B151" s="4"/>
      <c r="C151" s="4"/>
      <c r="D151" s="4"/>
      <c r="E151" s="4"/>
      <c r="F151" s="4"/>
      <c r="G151" s="4"/>
      <c r="L151" s="4"/>
      <c r="M151" s="4"/>
      <c r="N151" s="4"/>
    </row>
    <row r="152" spans="2:15" ht="15" customHeight="1" x14ac:dyDescent="0.3">
      <c r="B152" s="4"/>
      <c r="C152" s="4"/>
      <c r="D152" s="4"/>
      <c r="E152" s="4"/>
      <c r="F152" s="4"/>
      <c r="G152" s="4"/>
      <c r="H152" s="4"/>
      <c r="L152" s="4"/>
      <c r="M152" s="4"/>
      <c r="N152" s="4"/>
    </row>
    <row r="153" spans="2:15" ht="15" customHeight="1" thickBot="1" x14ac:dyDescent="0.35"/>
    <row r="154" spans="2:15" ht="15" customHeight="1" x14ac:dyDescent="0.3">
      <c r="J154" s="162" t="s">
        <v>13</v>
      </c>
      <c r="K154" s="95"/>
    </row>
    <row r="155" spans="2:15" ht="15" customHeight="1" thickBot="1" x14ac:dyDescent="0.35">
      <c r="J155" s="163"/>
      <c r="K155" s="95"/>
    </row>
    <row r="156" spans="2:15" ht="15" customHeight="1" x14ac:dyDescent="0.3">
      <c r="I156" s="31" t="s">
        <v>10</v>
      </c>
      <c r="J156" s="96">
        <f>J145</f>
        <v>300</v>
      </c>
      <c r="K156" s="91"/>
      <c r="M156" s="2"/>
      <c r="N156" s="2"/>
      <c r="O156" s="2"/>
    </row>
    <row r="157" spans="2:15" ht="15" customHeight="1" thickBot="1" x14ac:dyDescent="0.35">
      <c r="I157" s="32" t="s">
        <v>91</v>
      </c>
      <c r="J157" s="89">
        <f>(1000-J126)</f>
        <v>361.83719999999994</v>
      </c>
      <c r="K157" s="91"/>
      <c r="M157" s="2"/>
      <c r="N157" s="2"/>
      <c r="O157" s="2"/>
    </row>
    <row r="158" spans="2:15" ht="15" customHeight="1" thickBot="1" x14ac:dyDescent="0.35">
      <c r="G158" s="85" t="s">
        <v>53</v>
      </c>
      <c r="I158" s="4"/>
      <c r="J158" s="4"/>
      <c r="K158" s="4"/>
      <c r="M158" s="2"/>
      <c r="N158" s="2"/>
      <c r="O158" s="2"/>
    </row>
    <row r="159" spans="2:15" ht="15" customHeight="1" x14ac:dyDescent="0.3">
      <c r="G159" s="86" t="s">
        <v>51</v>
      </c>
      <c r="I159" s="164" t="s">
        <v>90</v>
      </c>
      <c r="J159" s="165"/>
    </row>
    <row r="160" spans="2:15" ht="15" customHeight="1" x14ac:dyDescent="0.3">
      <c r="F160" s="69" t="s">
        <v>52</v>
      </c>
      <c r="G160" s="87" t="s">
        <v>64</v>
      </c>
      <c r="I160" s="166"/>
      <c r="J160" s="167"/>
    </row>
    <row r="161" spans="7:11" ht="15" customHeight="1" thickBot="1" x14ac:dyDescent="0.35">
      <c r="G161" s="88">
        <f>134+0.28*(409-200)</f>
        <v>192.52</v>
      </c>
      <c r="I161" s="168"/>
      <c r="J161" s="169"/>
    </row>
    <row r="162" spans="7:11" ht="15" customHeight="1" x14ac:dyDescent="0.3">
      <c r="I162" s="4"/>
      <c r="J162" s="4"/>
    </row>
    <row r="163" spans="7:11" ht="15" customHeight="1" x14ac:dyDescent="0.3">
      <c r="I163" s="4"/>
      <c r="J163" s="4"/>
    </row>
    <row r="164" spans="7:11" ht="15" customHeight="1" x14ac:dyDescent="0.3">
      <c r="I164" s="4"/>
      <c r="J164" s="4"/>
    </row>
    <row r="165" spans="7:11" ht="15" customHeight="1" thickBot="1" x14ac:dyDescent="0.35">
      <c r="I165" s="4"/>
      <c r="J165" s="4"/>
    </row>
    <row r="166" spans="7:11" ht="15" customHeight="1" x14ac:dyDescent="0.3">
      <c r="I166" s="170" t="s">
        <v>79</v>
      </c>
      <c r="J166" s="172">
        <f>J126+J157</f>
        <v>1000</v>
      </c>
      <c r="K166" s="92"/>
    </row>
    <row r="167" spans="7:11" ht="15" customHeight="1" thickBot="1" x14ac:dyDescent="0.35">
      <c r="I167" s="171"/>
      <c r="J167" s="173"/>
    </row>
    <row r="168" spans="7:11" ht="15" customHeight="1" x14ac:dyDescent="0.3">
      <c r="I168" s="4"/>
      <c r="J168" s="4"/>
    </row>
    <row r="169" spans="7:11" ht="15" customHeight="1" x14ac:dyDescent="0.3">
      <c r="I169" s="4"/>
      <c r="J169" s="4"/>
    </row>
    <row r="170" spans="7:11" ht="15" customHeight="1" x14ac:dyDescent="0.3">
      <c r="I170" s="4"/>
      <c r="J170" s="4"/>
    </row>
    <row r="171" spans="7:11" ht="15" customHeight="1" x14ac:dyDescent="0.3">
      <c r="I171" s="4"/>
      <c r="J171" s="4"/>
    </row>
    <row r="172" spans="7:11" ht="15" customHeight="1" x14ac:dyDescent="0.3"/>
    <row r="173" spans="7:11" ht="14.4" customHeight="1" x14ac:dyDescent="0.3"/>
    <row r="174" spans="7:11" x14ac:dyDescent="0.3">
      <c r="I174" s="73"/>
    </row>
    <row r="175" spans="7:11" x14ac:dyDescent="0.3">
      <c r="I175" s="73"/>
    </row>
    <row r="176" spans="7:11" ht="15" customHeight="1" x14ac:dyDescent="0.3"/>
    <row r="177" spans="2:14" ht="15" customHeight="1" x14ac:dyDescent="0.3">
      <c r="B177" s="4"/>
      <c r="C177" s="4"/>
      <c r="D177" s="4"/>
      <c r="E177" s="4"/>
      <c r="F177" s="4"/>
      <c r="G177" s="4"/>
      <c r="H177" s="4"/>
    </row>
    <row r="178" spans="2:14" ht="15" customHeight="1" x14ac:dyDescent="0.3">
      <c r="B178" s="4"/>
      <c r="C178" s="4"/>
      <c r="D178" s="4"/>
      <c r="E178" s="4"/>
      <c r="F178" s="4"/>
      <c r="G178" s="4"/>
      <c r="H178" s="4"/>
      <c r="I178" s="4"/>
      <c r="J178" s="4"/>
      <c r="K178" s="4"/>
    </row>
    <row r="179" spans="2:14" ht="15" customHeight="1" x14ac:dyDescent="0.3">
      <c r="B179" s="4"/>
      <c r="C179" s="4"/>
      <c r="D179" s="4"/>
      <c r="E179" s="4"/>
      <c r="F179" s="4"/>
      <c r="G179" s="4"/>
      <c r="H179" s="4"/>
      <c r="I179" s="4"/>
      <c r="J179" s="4"/>
      <c r="K179" s="4"/>
    </row>
    <row r="180" spans="2:14" ht="15" customHeight="1" x14ac:dyDescent="0.3"/>
    <row r="181" spans="2:14" ht="15" customHeight="1" x14ac:dyDescent="0.3"/>
    <row r="182" spans="2:14" ht="15" customHeight="1" x14ac:dyDescent="0.3"/>
    <row r="183" spans="2:14" ht="15" customHeight="1" x14ac:dyDescent="0.3"/>
    <row r="184" spans="2:14" ht="15" customHeight="1" x14ac:dyDescent="0.3"/>
    <row r="185" spans="2:14" ht="15" customHeight="1" x14ac:dyDescent="0.3"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2:14" ht="15" customHeight="1" thickBot="1" x14ac:dyDescent="0.35"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2:14" ht="28.8" customHeight="1" thickBot="1" x14ac:dyDescent="0.35">
      <c r="B187" s="159" t="s">
        <v>76</v>
      </c>
      <c r="C187" s="174"/>
      <c r="D187" s="174"/>
      <c r="E187" s="174"/>
      <c r="F187" s="174"/>
      <c r="G187" s="174"/>
      <c r="H187" s="174"/>
      <c r="I187" s="174"/>
      <c r="J187" s="174"/>
      <c r="K187" s="175"/>
    </row>
    <row r="188" spans="2:14" ht="15" customHeight="1" thickBot="1" x14ac:dyDescent="0.35"/>
    <row r="189" spans="2:14" ht="30" customHeight="1" thickBot="1" x14ac:dyDescent="0.35">
      <c r="B189" s="140" t="s">
        <v>88</v>
      </c>
      <c r="C189" s="141"/>
      <c r="D189" s="141"/>
      <c r="E189" s="141"/>
      <c r="F189" s="141"/>
      <c r="G189" s="141"/>
      <c r="H189" s="141"/>
      <c r="I189" s="141"/>
      <c r="J189" s="141"/>
      <c r="K189" s="142"/>
    </row>
    <row r="190" spans="2:14" ht="15" customHeight="1" thickBot="1" x14ac:dyDescent="0.35"/>
    <row r="191" spans="2:14" ht="30" customHeight="1" thickBot="1" x14ac:dyDescent="0.35">
      <c r="B191" s="70" t="s">
        <v>85</v>
      </c>
      <c r="C191" s="60" t="s">
        <v>55</v>
      </c>
      <c r="D191" s="61" t="s">
        <v>83</v>
      </c>
      <c r="E191" s="60" t="s">
        <v>63</v>
      </c>
      <c r="F191" s="143" t="s">
        <v>62</v>
      </c>
      <c r="G191" s="144"/>
      <c r="H191" s="6" t="s">
        <v>86</v>
      </c>
      <c r="I191" s="8" t="s">
        <v>65</v>
      </c>
      <c r="J191" s="6" t="s">
        <v>67</v>
      </c>
      <c r="K191" s="8" t="s">
        <v>68</v>
      </c>
      <c r="L191" s="4"/>
      <c r="M191" s="4"/>
      <c r="N191" s="4"/>
    </row>
    <row r="192" spans="2:14" ht="15" customHeight="1" x14ac:dyDescent="0.3">
      <c r="B192" s="145">
        <f>C49</f>
        <v>353</v>
      </c>
      <c r="C192" s="124" t="s">
        <v>59</v>
      </c>
      <c r="D192" s="34">
        <v>800</v>
      </c>
      <c r="E192" s="33">
        <f t="shared" ref="E192:E197" si="2">D192/SUM($D$192:$D$197)</f>
        <v>0.42826552462526768</v>
      </c>
      <c r="F192" s="148">
        <v>0.7</v>
      </c>
      <c r="G192" s="149"/>
      <c r="H192" s="125">
        <f>F192*$B$192</f>
        <v>247.1</v>
      </c>
      <c r="I192" s="126">
        <f>H192*1000/693</f>
        <v>356.56565656565658</v>
      </c>
      <c r="J192" s="33">
        <f>I192</f>
        <v>356.56565656565658</v>
      </c>
      <c r="K192" s="74" t="s">
        <v>69</v>
      </c>
    </row>
    <row r="193" spans="2:11" ht="15" customHeight="1" x14ac:dyDescent="0.3">
      <c r="B193" s="146"/>
      <c r="C193" s="127" t="s">
        <v>60</v>
      </c>
      <c r="D193" s="37">
        <v>800</v>
      </c>
      <c r="E193" s="20">
        <f t="shared" si="2"/>
        <v>0.42826552462526768</v>
      </c>
      <c r="F193" s="150">
        <v>0.7</v>
      </c>
      <c r="G193" s="151"/>
      <c r="H193" s="128">
        <f t="shared" ref="H193:H197" si="3">F193*$B$192</f>
        <v>247.1</v>
      </c>
      <c r="I193" s="129">
        <f t="shared" ref="I193:I197" si="4">H193*1000/693</f>
        <v>356.56565656565658</v>
      </c>
      <c r="J193" s="152">
        <f>SUM(I193:I197)</f>
        <v>524.66089466089466</v>
      </c>
      <c r="K193" s="155" t="s">
        <v>69</v>
      </c>
    </row>
    <row r="194" spans="2:11" ht="15" customHeight="1" x14ac:dyDescent="0.3">
      <c r="B194" s="146"/>
      <c r="C194" s="127" t="s">
        <v>58</v>
      </c>
      <c r="D194" s="37">
        <v>63</v>
      </c>
      <c r="E194" s="20">
        <f t="shared" si="2"/>
        <v>3.3725910064239827E-2</v>
      </c>
      <c r="F194" s="157">
        <v>0.08</v>
      </c>
      <c r="G194" s="158"/>
      <c r="H194" s="128">
        <f t="shared" si="3"/>
        <v>28.240000000000002</v>
      </c>
      <c r="I194" s="129">
        <f t="shared" si="4"/>
        <v>40.750360750360755</v>
      </c>
      <c r="J194" s="153"/>
      <c r="K194" s="155"/>
    </row>
    <row r="195" spans="2:11" ht="15" customHeight="1" x14ac:dyDescent="0.3">
      <c r="B195" s="146"/>
      <c r="C195" s="127" t="s">
        <v>57</v>
      </c>
      <c r="D195" s="37">
        <v>40</v>
      </c>
      <c r="E195" s="20">
        <f t="shared" si="2"/>
        <v>2.1413276231263382E-2</v>
      </c>
      <c r="F195" s="150">
        <v>0.05</v>
      </c>
      <c r="G195" s="151"/>
      <c r="H195" s="128">
        <f t="shared" si="3"/>
        <v>17.650000000000002</v>
      </c>
      <c r="I195" s="129">
        <f t="shared" si="4"/>
        <v>25.468975468975476</v>
      </c>
      <c r="J195" s="153"/>
      <c r="K195" s="155"/>
    </row>
    <row r="196" spans="2:11" ht="15" customHeight="1" x14ac:dyDescent="0.3">
      <c r="B196" s="146"/>
      <c r="C196" s="127" t="s">
        <v>56</v>
      </c>
      <c r="D196" s="37">
        <v>125</v>
      </c>
      <c r="E196" s="20">
        <f t="shared" si="2"/>
        <v>6.6916488222698078E-2</v>
      </c>
      <c r="F196" s="157">
        <v>0.15</v>
      </c>
      <c r="G196" s="158"/>
      <c r="H196" s="128">
        <f t="shared" si="3"/>
        <v>52.949999999999996</v>
      </c>
      <c r="I196" s="129">
        <f t="shared" si="4"/>
        <v>76.406926406926402</v>
      </c>
      <c r="J196" s="153"/>
      <c r="K196" s="155"/>
    </row>
    <row r="197" spans="2:11" ht="15" customHeight="1" thickBot="1" x14ac:dyDescent="0.35">
      <c r="B197" s="147"/>
      <c r="C197" s="130" t="s">
        <v>77</v>
      </c>
      <c r="D197" s="39">
        <v>40</v>
      </c>
      <c r="E197" s="26">
        <f t="shared" si="2"/>
        <v>2.1413276231263382E-2</v>
      </c>
      <c r="F197" s="134">
        <v>0.05</v>
      </c>
      <c r="G197" s="135"/>
      <c r="H197" s="131">
        <f t="shared" si="3"/>
        <v>17.650000000000002</v>
      </c>
      <c r="I197" s="132">
        <f t="shared" si="4"/>
        <v>25.468975468975476</v>
      </c>
      <c r="J197" s="154"/>
      <c r="K197" s="156"/>
    </row>
    <row r="198" spans="2:11" ht="15" customHeight="1" thickBot="1" x14ac:dyDescent="0.35"/>
    <row r="199" spans="2:11" ht="15" customHeight="1" thickBot="1" x14ac:dyDescent="0.35">
      <c r="B199" s="72" t="s">
        <v>52</v>
      </c>
      <c r="C199" s="136" t="s">
        <v>87</v>
      </c>
      <c r="D199" s="136"/>
      <c r="E199" s="136"/>
      <c r="F199" s="136"/>
      <c r="G199" s="136"/>
      <c r="H199" s="136"/>
      <c r="I199" s="136"/>
      <c r="J199" s="136"/>
      <c r="K199" s="137"/>
    </row>
    <row r="200" spans="2:11" ht="15" customHeight="1" thickBot="1" x14ac:dyDescent="0.35"/>
    <row r="201" spans="2:11" ht="60" customHeight="1" thickBot="1" x14ac:dyDescent="0.35">
      <c r="B201" s="72" t="s">
        <v>52</v>
      </c>
      <c r="C201" s="138" t="s">
        <v>89</v>
      </c>
      <c r="D201" s="138"/>
      <c r="E201" s="138"/>
      <c r="F201" s="138"/>
      <c r="G201" s="138"/>
      <c r="H201" s="138"/>
      <c r="I201" s="138"/>
      <c r="J201" s="138"/>
      <c r="K201" s="139"/>
    </row>
    <row r="202" spans="2:11" ht="15" customHeight="1" x14ac:dyDescent="0.3"/>
    <row r="203" spans="2:11" ht="15" customHeight="1" x14ac:dyDescent="0.3"/>
    <row r="204" spans="2:11" ht="15" customHeight="1" x14ac:dyDescent="0.3"/>
    <row r="205" spans="2:11" ht="15" customHeight="1" x14ac:dyDescent="0.3"/>
    <row r="206" spans="2:11" ht="15" customHeight="1" x14ac:dyDescent="0.3"/>
    <row r="207" spans="2:11" ht="15" customHeight="1" x14ac:dyDescent="0.3"/>
    <row r="208" spans="2:11" ht="15" customHeight="1" x14ac:dyDescent="0.3"/>
    <row r="209" spans="2:11" ht="15" customHeight="1" x14ac:dyDescent="0.3"/>
    <row r="210" spans="2:11" ht="15" customHeight="1" x14ac:dyDescent="0.3"/>
    <row r="211" spans="2:11" ht="15" customHeight="1" x14ac:dyDescent="0.3"/>
    <row r="212" spans="2:11" ht="15" customHeight="1" x14ac:dyDescent="0.3">
      <c r="B212" s="4"/>
      <c r="C212" s="4"/>
      <c r="D212" s="4"/>
      <c r="E212" s="4"/>
      <c r="F212" s="4"/>
      <c r="G212" s="4"/>
      <c r="H212" s="4"/>
      <c r="I212" s="4"/>
      <c r="J212" s="4"/>
      <c r="K212" s="4"/>
    </row>
    <row r="213" spans="2:11" ht="15" customHeight="1" thickBot="1" x14ac:dyDescent="0.35">
      <c r="B213" s="4"/>
      <c r="C213" s="4"/>
      <c r="D213" s="4"/>
      <c r="E213" s="4"/>
      <c r="F213" s="4"/>
      <c r="G213" s="4"/>
      <c r="H213" s="4"/>
      <c r="I213" s="4"/>
      <c r="J213" s="4"/>
      <c r="K213" s="4"/>
    </row>
    <row r="214" spans="2:11" ht="15" customHeight="1" thickBot="1" x14ac:dyDescent="0.35">
      <c r="B214" s="82" t="s">
        <v>6</v>
      </c>
      <c r="C214" s="83">
        <v>820</v>
      </c>
      <c r="D214" s="4"/>
      <c r="E214" s="4"/>
      <c r="F214" s="4"/>
      <c r="G214" s="82" t="s">
        <v>7</v>
      </c>
      <c r="H214" s="83">
        <v>0</v>
      </c>
      <c r="I214" s="4"/>
      <c r="J214" s="82" t="s">
        <v>8</v>
      </c>
      <c r="K214" s="84" t="s">
        <v>92</v>
      </c>
    </row>
    <row r="215" spans="2:11" x14ac:dyDescent="0.3">
      <c r="B215" s="4"/>
      <c r="C215" s="4"/>
      <c r="D215" s="4"/>
      <c r="E215" s="4"/>
      <c r="F215" s="4"/>
      <c r="G215" s="4"/>
      <c r="H215" s="4"/>
      <c r="I215" s="4"/>
      <c r="J215" s="4"/>
      <c r="K215" s="4"/>
    </row>
    <row r="216" spans="2:11" x14ac:dyDescent="0.3">
      <c r="B216" s="4"/>
      <c r="C216" s="4"/>
      <c r="D216" s="4"/>
      <c r="E216" s="4"/>
      <c r="F216" s="4"/>
      <c r="G216" s="4"/>
      <c r="H216" s="4"/>
      <c r="I216" s="4"/>
      <c r="J216" s="4"/>
      <c r="K216" s="4"/>
    </row>
    <row r="217" spans="2:11" x14ac:dyDescent="0.3">
      <c r="B217" s="4"/>
      <c r="C217" s="4"/>
      <c r="D217" s="4"/>
      <c r="E217" s="4"/>
      <c r="F217" s="4"/>
      <c r="G217" s="4"/>
      <c r="H217" s="4"/>
      <c r="I217" s="4"/>
      <c r="J217" s="4"/>
      <c r="K217" s="4"/>
    </row>
    <row r="218" spans="2:11" x14ac:dyDescent="0.3">
      <c r="B218" s="4"/>
      <c r="C218" s="4"/>
      <c r="D218" s="4"/>
      <c r="E218" s="4"/>
      <c r="F218" s="4"/>
      <c r="G218" s="4"/>
      <c r="H218" s="4"/>
      <c r="I218" s="4"/>
      <c r="J218" s="4"/>
      <c r="K218" s="4"/>
    </row>
    <row r="219" spans="2:11" x14ac:dyDescent="0.3">
      <c r="B219" s="4"/>
      <c r="C219" s="4"/>
      <c r="D219" s="4"/>
      <c r="E219" s="4"/>
      <c r="F219" s="4"/>
      <c r="G219" s="4"/>
      <c r="H219" s="4"/>
      <c r="I219" s="4"/>
      <c r="J219" s="4"/>
      <c r="K219" s="4"/>
    </row>
  </sheetData>
  <mergeCells count="31">
    <mergeCell ref="B111:K111"/>
    <mergeCell ref="B2:K2"/>
    <mergeCell ref="B5:B13"/>
    <mergeCell ref="B18:B28"/>
    <mergeCell ref="I39:I40"/>
    <mergeCell ref="J39:J40"/>
    <mergeCell ref="B187:K187"/>
    <mergeCell ref="B113:J113"/>
    <mergeCell ref="B116:B119"/>
    <mergeCell ref="I126:I127"/>
    <mergeCell ref="J126:J127"/>
    <mergeCell ref="I129:I130"/>
    <mergeCell ref="J129:J130"/>
    <mergeCell ref="B142:J142"/>
    <mergeCell ref="J154:J155"/>
    <mergeCell ref="I159:J161"/>
    <mergeCell ref="I166:I167"/>
    <mergeCell ref="J166:J167"/>
    <mergeCell ref="F197:G197"/>
    <mergeCell ref="C199:K199"/>
    <mergeCell ref="C201:K201"/>
    <mergeCell ref="B189:K189"/>
    <mergeCell ref="F191:G191"/>
    <mergeCell ref="B192:B197"/>
    <mergeCell ref="F192:G192"/>
    <mergeCell ref="F193:G193"/>
    <mergeCell ref="J193:J197"/>
    <mergeCell ref="K193:K197"/>
    <mergeCell ref="F194:G194"/>
    <mergeCell ref="F195:G195"/>
    <mergeCell ref="F196:G196"/>
  </mergeCells>
  <pageMargins left="0.23622047244094488" right="0.23622047244094488" top="0.23622047244094488" bottom="0.23622047244094488" header="0.23622047244094488" footer="0.23622047244094488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0CD8E0-D019-44F1-AB2A-83D6995A4C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D77272-6097-4FF6-9075-338062463E08}">
  <ds:schemaRefs>
    <ds:schemaRef ds:uri="http://schemas.microsoft.com/office/2006/metadata/properties"/>
    <ds:schemaRef ds:uri="http://schemas.microsoft.com/office/infopath/2007/PartnerControls"/>
    <ds:schemaRef ds:uri="8719dd90-3357-4ef4-9b2c-c76667af6a86"/>
    <ds:schemaRef ds:uri="351e6ca1-fe91-4308-81e2-20ed3335084d"/>
    <ds:schemaRef ds:uri="6b22d69f-b6d0-4e6d-8780-ed5c899e7454"/>
    <ds:schemaRef ds:uri="b99efa27-69f4-4f77-bc44-3cf0a5817622"/>
    <ds:schemaRef ds:uri="fb513d1d-1d34-4f6e-b9e1-78e69713e783"/>
    <ds:schemaRef ds:uri="d63f7008-7264-48bd-9bbe-f25f78fa829a"/>
  </ds:schemaRefs>
</ds:datastoreItem>
</file>

<file path=customXml/itemProps3.xml><?xml version="1.0" encoding="utf-8"?>
<ds:datastoreItem xmlns:ds="http://schemas.openxmlformats.org/officeDocument/2006/customXml" ds:itemID="{5A33C714-E661-44B9-8F2D-659C161EF7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 DCE - 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ADRION Alex</dc:creator>
  <cp:lastModifiedBy>ADRION Alex</cp:lastModifiedBy>
  <cp:lastPrinted>2025-10-31T07:42:21Z</cp:lastPrinted>
  <dcterms:created xsi:type="dcterms:W3CDTF">2022-02-28T15:15:06Z</dcterms:created>
  <dcterms:modified xsi:type="dcterms:W3CDTF">2025-10-31T07:42:23Z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MediaServiceImageTags">
    <vt:lpwstr/>
  </property>
</Properties>
</file>